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HANCOCK\Adam Leggett\85th\JOC\March 2018 Reports\"/>
    </mc:Choice>
  </mc:AlternateContent>
  <bookViews>
    <workbookView xWindow="0" yWindow="0" windowWidth="28800" windowHeight="12300"/>
  </bookViews>
  <sheets>
    <sheet name="16-17 Master Sheet" sheetId="1" r:id="rId1"/>
    <sheet name="DPS" sheetId="2" r:id="rId2"/>
    <sheet name="DPS Supp." sheetId="11" r:id="rId3"/>
    <sheet name="TMD" sheetId="3" r:id="rId4"/>
    <sheet name="TMD Supp." sheetId="12" r:id="rId5"/>
    <sheet name="TPWD" sheetId="4" r:id="rId6"/>
    <sheet name="TDCJ" sheetId="5" r:id="rId7"/>
    <sheet name="TDCJ Supp." sheetId="10" r:id="rId8"/>
    <sheet name="TFC" sheetId="6" r:id="rId9"/>
    <sheet name="TFC Supp." sheetId="9" r:id="rId10"/>
    <sheet name="TxDOT" sheetId="7" r:id="rId11"/>
    <sheet name="TxDOT New Construction" sheetId="8" r:id="rId12"/>
  </sheets>
  <externalReferences>
    <externalReference r:id="rId13"/>
    <externalReference r:id="rId14"/>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8" i="12" l="1"/>
  <c r="E18" i="12"/>
  <c r="D18" i="12"/>
  <c r="G17" i="12"/>
  <c r="B17" i="12"/>
  <c r="G16" i="12"/>
  <c r="B16" i="12"/>
  <c r="G15" i="12"/>
  <c r="B15" i="12"/>
  <c r="G14" i="12"/>
  <c r="B14" i="12"/>
  <c r="G13" i="12"/>
  <c r="G12" i="12"/>
  <c r="G11" i="12"/>
  <c r="G10" i="12"/>
  <c r="G9" i="12"/>
  <c r="G18" i="12" s="1"/>
  <c r="C2" i="12" l="1"/>
  <c r="C3" i="10" l="1"/>
  <c r="C2" i="10"/>
  <c r="C1" i="10"/>
  <c r="I23" i="8" l="1"/>
  <c r="N18" i="8"/>
  <c r="I18" i="8"/>
  <c r="H18" i="8"/>
  <c r="M17" i="8"/>
  <c r="O17" i="8" s="1"/>
  <c r="M16" i="8"/>
  <c r="O16" i="8" s="1"/>
  <c r="M15" i="8"/>
  <c r="O15" i="8" s="1"/>
  <c r="M14" i="8"/>
  <c r="O14" i="8" s="1"/>
  <c r="M13" i="8"/>
  <c r="O13" i="8" s="1"/>
  <c r="M12" i="8"/>
  <c r="O12" i="8" s="1"/>
  <c r="M11" i="8"/>
  <c r="O11" i="8" s="1"/>
  <c r="M10" i="8"/>
  <c r="O10" i="8" s="1"/>
  <c r="M9" i="8"/>
  <c r="O9" i="8" s="1"/>
  <c r="M8" i="8"/>
  <c r="O8" i="8" s="1"/>
  <c r="S474" i="7"/>
  <c r="R474" i="7"/>
  <c r="N474" i="7"/>
  <c r="M474" i="7"/>
  <c r="T473" i="7"/>
  <c r="T472" i="7"/>
  <c r="T471" i="7"/>
  <c r="T470" i="7"/>
  <c r="T469" i="7"/>
  <c r="T468" i="7"/>
  <c r="T467" i="7"/>
  <c r="T466" i="7"/>
  <c r="T465" i="7"/>
  <c r="T464" i="7"/>
  <c r="T463" i="7"/>
  <c r="T462" i="7"/>
  <c r="T461" i="7"/>
  <c r="T460" i="7"/>
  <c r="T459" i="7"/>
  <c r="T458" i="7"/>
  <c r="T457" i="7"/>
  <c r="T456" i="7"/>
  <c r="T455" i="7"/>
  <c r="T454" i="7"/>
  <c r="T453" i="7"/>
  <c r="T452" i="7"/>
  <c r="T451" i="7"/>
  <c r="T450" i="7"/>
  <c r="T449" i="7"/>
  <c r="T448" i="7"/>
  <c r="T447" i="7"/>
  <c r="T446" i="7"/>
  <c r="T445" i="7"/>
  <c r="T444" i="7"/>
  <c r="T443" i="7"/>
  <c r="T442" i="7"/>
  <c r="T441" i="7"/>
  <c r="T440" i="7"/>
  <c r="T439" i="7"/>
  <c r="T438" i="7"/>
  <c r="T437" i="7"/>
  <c r="T436" i="7"/>
  <c r="T435" i="7"/>
  <c r="T434" i="7"/>
  <c r="T433" i="7"/>
  <c r="T432" i="7"/>
  <c r="T431" i="7"/>
  <c r="T430" i="7"/>
  <c r="T429" i="7"/>
  <c r="T428" i="7"/>
  <c r="T427" i="7"/>
  <c r="T426" i="7"/>
  <c r="T425" i="7"/>
  <c r="T424" i="7"/>
  <c r="T423" i="7"/>
  <c r="T422" i="7"/>
  <c r="T421" i="7"/>
  <c r="T420" i="7"/>
  <c r="T419" i="7"/>
  <c r="T418" i="7"/>
  <c r="T417" i="7"/>
  <c r="T416" i="7"/>
  <c r="T415" i="7"/>
  <c r="T414" i="7"/>
  <c r="T413" i="7"/>
  <c r="T412" i="7"/>
  <c r="T411" i="7"/>
  <c r="T410" i="7"/>
  <c r="T409" i="7"/>
  <c r="T408" i="7"/>
  <c r="T407" i="7"/>
  <c r="T406" i="7"/>
  <c r="T405" i="7"/>
  <c r="T404" i="7"/>
  <c r="T403" i="7"/>
  <c r="T402" i="7"/>
  <c r="T401" i="7"/>
  <c r="T400" i="7"/>
  <c r="T399" i="7"/>
  <c r="T398" i="7"/>
  <c r="T397" i="7"/>
  <c r="T396" i="7"/>
  <c r="T395" i="7"/>
  <c r="T394" i="7"/>
  <c r="T393" i="7"/>
  <c r="T392" i="7"/>
  <c r="T391" i="7"/>
  <c r="T390" i="7"/>
  <c r="T389" i="7"/>
  <c r="T388" i="7"/>
  <c r="T387" i="7"/>
  <c r="T386" i="7"/>
  <c r="T385" i="7"/>
  <c r="T384" i="7"/>
  <c r="T383" i="7"/>
  <c r="T382" i="7"/>
  <c r="T381" i="7"/>
  <c r="T380" i="7"/>
  <c r="T379" i="7"/>
  <c r="T378" i="7"/>
  <c r="T377" i="7"/>
  <c r="T376" i="7"/>
  <c r="T375" i="7"/>
  <c r="T374" i="7"/>
  <c r="T373" i="7"/>
  <c r="T372" i="7"/>
  <c r="T371" i="7"/>
  <c r="T370" i="7"/>
  <c r="T369" i="7"/>
  <c r="T368" i="7"/>
  <c r="T367" i="7"/>
  <c r="T366" i="7"/>
  <c r="T365" i="7"/>
  <c r="T364" i="7"/>
  <c r="T363" i="7"/>
  <c r="T362" i="7"/>
  <c r="T361" i="7"/>
  <c r="T360" i="7"/>
  <c r="T359" i="7"/>
  <c r="T358" i="7"/>
  <c r="T357" i="7"/>
  <c r="T356" i="7"/>
  <c r="T355" i="7"/>
  <c r="T354" i="7"/>
  <c r="T353" i="7"/>
  <c r="T352" i="7"/>
  <c r="T351" i="7"/>
  <c r="T350" i="7"/>
  <c r="T349" i="7"/>
  <c r="T348" i="7"/>
  <c r="T347" i="7"/>
  <c r="T346" i="7"/>
  <c r="T345" i="7"/>
  <c r="T344" i="7"/>
  <c r="T343" i="7"/>
  <c r="T342" i="7"/>
  <c r="T341" i="7"/>
  <c r="T340" i="7"/>
  <c r="T339" i="7"/>
  <c r="T338" i="7"/>
  <c r="T337" i="7"/>
  <c r="T336" i="7"/>
  <c r="T335" i="7"/>
  <c r="T334" i="7"/>
  <c r="T333" i="7"/>
  <c r="T332" i="7"/>
  <c r="T331" i="7"/>
  <c r="T330" i="7"/>
  <c r="T329" i="7"/>
  <c r="T328" i="7"/>
  <c r="T327" i="7"/>
  <c r="T326" i="7"/>
  <c r="T325" i="7"/>
  <c r="T324" i="7"/>
  <c r="T323" i="7"/>
  <c r="T322" i="7"/>
  <c r="T321" i="7"/>
  <c r="T320" i="7"/>
  <c r="T319" i="7"/>
  <c r="T318" i="7"/>
  <c r="T317" i="7"/>
  <c r="T316" i="7"/>
  <c r="T315" i="7"/>
  <c r="T314" i="7"/>
  <c r="T313" i="7"/>
  <c r="T312" i="7"/>
  <c r="T311" i="7"/>
  <c r="T310" i="7"/>
  <c r="T309" i="7"/>
  <c r="T308" i="7"/>
  <c r="T307" i="7"/>
  <c r="T306" i="7"/>
  <c r="T305" i="7"/>
  <c r="T304" i="7"/>
  <c r="T303" i="7"/>
  <c r="T302" i="7"/>
  <c r="T301" i="7"/>
  <c r="T300" i="7"/>
  <c r="T299" i="7"/>
  <c r="T298" i="7"/>
  <c r="T297" i="7"/>
  <c r="T296" i="7"/>
  <c r="T295" i="7"/>
  <c r="T294" i="7"/>
  <c r="T293" i="7"/>
  <c r="T292" i="7"/>
  <c r="T291" i="7"/>
  <c r="T290" i="7"/>
  <c r="T289" i="7"/>
  <c r="T288" i="7"/>
  <c r="T287" i="7"/>
  <c r="T286" i="7"/>
  <c r="T285" i="7"/>
  <c r="T284" i="7"/>
  <c r="T283" i="7"/>
  <c r="T282" i="7"/>
  <c r="T281" i="7"/>
  <c r="T280" i="7"/>
  <c r="T279" i="7"/>
  <c r="T278" i="7"/>
  <c r="T277" i="7"/>
  <c r="T276" i="7"/>
  <c r="T275" i="7"/>
  <c r="T274" i="7"/>
  <c r="T273" i="7"/>
  <c r="T272" i="7"/>
  <c r="T271" i="7"/>
  <c r="T270" i="7"/>
  <c r="T269" i="7"/>
  <c r="T268" i="7"/>
  <c r="T267" i="7"/>
  <c r="T266" i="7"/>
  <c r="T265" i="7"/>
  <c r="T264" i="7"/>
  <c r="T263" i="7"/>
  <c r="T262" i="7"/>
  <c r="T261" i="7"/>
  <c r="T260" i="7"/>
  <c r="T259" i="7"/>
  <c r="T258" i="7"/>
  <c r="T257" i="7"/>
  <c r="T256" i="7"/>
  <c r="T255" i="7"/>
  <c r="T254" i="7"/>
  <c r="T253" i="7"/>
  <c r="T252" i="7"/>
  <c r="T251" i="7"/>
  <c r="T250" i="7"/>
  <c r="T249" i="7"/>
  <c r="T248" i="7"/>
  <c r="T247" i="7"/>
  <c r="T246" i="7"/>
  <c r="T245" i="7"/>
  <c r="T244" i="7"/>
  <c r="T243" i="7"/>
  <c r="T242" i="7"/>
  <c r="T241" i="7"/>
  <c r="T240" i="7"/>
  <c r="T239" i="7"/>
  <c r="T238" i="7"/>
  <c r="T237" i="7"/>
  <c r="T236" i="7"/>
  <c r="T235" i="7"/>
  <c r="T234" i="7"/>
  <c r="T233" i="7"/>
  <c r="T232" i="7"/>
  <c r="T231" i="7"/>
  <c r="T230" i="7"/>
  <c r="T229" i="7"/>
  <c r="T228" i="7"/>
  <c r="T227" i="7"/>
  <c r="T226" i="7"/>
  <c r="T225" i="7"/>
  <c r="T224" i="7"/>
  <c r="T223" i="7"/>
  <c r="T222" i="7"/>
  <c r="T221" i="7"/>
  <c r="T220" i="7"/>
  <c r="T219" i="7"/>
  <c r="T218" i="7"/>
  <c r="T217" i="7"/>
  <c r="T216" i="7"/>
  <c r="T215" i="7"/>
  <c r="T214" i="7"/>
  <c r="T213" i="7"/>
  <c r="T212" i="7"/>
  <c r="T211" i="7"/>
  <c r="T210" i="7"/>
  <c r="T209" i="7"/>
  <c r="T208" i="7"/>
  <c r="T207" i="7"/>
  <c r="T206" i="7"/>
  <c r="T205" i="7"/>
  <c r="T204" i="7"/>
  <c r="T203" i="7"/>
  <c r="T202" i="7"/>
  <c r="T201" i="7"/>
  <c r="T200" i="7"/>
  <c r="T199" i="7"/>
  <c r="T198" i="7"/>
  <c r="T197" i="7"/>
  <c r="T196" i="7"/>
  <c r="T195" i="7"/>
  <c r="T194" i="7"/>
  <c r="T193" i="7"/>
  <c r="T192" i="7"/>
  <c r="T191" i="7"/>
  <c r="T190" i="7"/>
  <c r="T189" i="7"/>
  <c r="T188" i="7"/>
  <c r="T187" i="7"/>
  <c r="T186" i="7"/>
  <c r="T185" i="7"/>
  <c r="T184" i="7"/>
  <c r="T183" i="7"/>
  <c r="T182" i="7"/>
  <c r="T181" i="7"/>
  <c r="T180" i="7"/>
  <c r="T179" i="7"/>
  <c r="T178" i="7"/>
  <c r="T177" i="7"/>
  <c r="T176" i="7"/>
  <c r="T175" i="7"/>
  <c r="T174" i="7"/>
  <c r="T173" i="7"/>
  <c r="T172" i="7"/>
  <c r="T171" i="7"/>
  <c r="T170" i="7"/>
  <c r="T169" i="7"/>
  <c r="T168" i="7"/>
  <c r="T167" i="7"/>
  <c r="T166" i="7"/>
  <c r="T165" i="7"/>
  <c r="T164" i="7"/>
  <c r="T163" i="7"/>
  <c r="T162" i="7"/>
  <c r="T161" i="7"/>
  <c r="T160" i="7"/>
  <c r="T159" i="7"/>
  <c r="T158" i="7"/>
  <c r="T157" i="7"/>
  <c r="T156" i="7"/>
  <c r="T155" i="7"/>
  <c r="T154" i="7"/>
  <c r="T153" i="7"/>
  <c r="T152" i="7"/>
  <c r="T151" i="7"/>
  <c r="T150" i="7"/>
  <c r="T149" i="7"/>
  <c r="T148" i="7"/>
  <c r="T147" i="7"/>
  <c r="T146" i="7"/>
  <c r="T145" i="7"/>
  <c r="T144" i="7"/>
  <c r="T143" i="7"/>
  <c r="T142" i="7"/>
  <c r="T141" i="7"/>
  <c r="T140" i="7"/>
  <c r="T139" i="7"/>
  <c r="T138" i="7"/>
  <c r="T137" i="7"/>
  <c r="T136" i="7"/>
  <c r="T135" i="7"/>
  <c r="T134" i="7"/>
  <c r="T133" i="7"/>
  <c r="T132" i="7"/>
  <c r="T131" i="7"/>
  <c r="T130" i="7"/>
  <c r="T129" i="7"/>
  <c r="T128" i="7"/>
  <c r="T127" i="7"/>
  <c r="T126" i="7"/>
  <c r="T125" i="7"/>
  <c r="T124" i="7"/>
  <c r="T123" i="7"/>
  <c r="T122" i="7"/>
  <c r="T121" i="7"/>
  <c r="T120" i="7"/>
  <c r="T119" i="7"/>
  <c r="T118" i="7"/>
  <c r="T117" i="7"/>
  <c r="T116" i="7"/>
  <c r="T115" i="7"/>
  <c r="T114" i="7"/>
  <c r="T113" i="7"/>
  <c r="T112" i="7"/>
  <c r="T111" i="7"/>
  <c r="T110" i="7"/>
  <c r="T109" i="7"/>
  <c r="T108" i="7"/>
  <c r="T107" i="7"/>
  <c r="T106" i="7"/>
  <c r="T105" i="7"/>
  <c r="T104" i="7"/>
  <c r="T103" i="7"/>
  <c r="T102" i="7"/>
  <c r="T101" i="7"/>
  <c r="T100" i="7"/>
  <c r="T99" i="7"/>
  <c r="T98" i="7"/>
  <c r="T97" i="7"/>
  <c r="T96" i="7"/>
  <c r="T95" i="7"/>
  <c r="T94" i="7"/>
  <c r="T93" i="7"/>
  <c r="T92" i="7"/>
  <c r="T91" i="7"/>
  <c r="T90" i="7"/>
  <c r="T89" i="7"/>
  <c r="T88" i="7"/>
  <c r="T87" i="7"/>
  <c r="T86" i="7"/>
  <c r="T85" i="7"/>
  <c r="T84" i="7"/>
  <c r="T83" i="7"/>
  <c r="T82" i="7"/>
  <c r="T81" i="7"/>
  <c r="T80" i="7"/>
  <c r="T79" i="7"/>
  <c r="T78" i="7"/>
  <c r="T77" i="7"/>
  <c r="T76" i="7"/>
  <c r="T75" i="7"/>
  <c r="T74" i="7"/>
  <c r="T73" i="7"/>
  <c r="T72" i="7"/>
  <c r="T71" i="7"/>
  <c r="T70" i="7"/>
  <c r="T69" i="7"/>
  <c r="T68" i="7"/>
  <c r="T67" i="7"/>
  <c r="T66" i="7"/>
  <c r="T65" i="7"/>
  <c r="T64" i="7"/>
  <c r="T63" i="7"/>
  <c r="T62" i="7"/>
  <c r="T61" i="7"/>
  <c r="T60" i="7"/>
  <c r="T59" i="7"/>
  <c r="T58" i="7"/>
  <c r="T57" i="7"/>
  <c r="T56" i="7"/>
  <c r="T55" i="7"/>
  <c r="T54" i="7"/>
  <c r="T53" i="7"/>
  <c r="T52" i="7"/>
  <c r="T51" i="7"/>
  <c r="T50" i="7"/>
  <c r="T49" i="7"/>
  <c r="T48" i="7"/>
  <c r="T47" i="7"/>
  <c r="T46" i="7"/>
  <c r="T45" i="7"/>
  <c r="T44" i="7"/>
  <c r="T43" i="7"/>
  <c r="T42" i="7"/>
  <c r="T41" i="7"/>
  <c r="T40" i="7"/>
  <c r="T39" i="7"/>
  <c r="T38" i="7"/>
  <c r="T37" i="7"/>
  <c r="T36" i="7"/>
  <c r="T35" i="7"/>
  <c r="T34" i="7"/>
  <c r="T33" i="7"/>
  <c r="T32" i="7"/>
  <c r="T31" i="7"/>
  <c r="T30" i="7"/>
  <c r="T29" i="7"/>
  <c r="T28" i="7"/>
  <c r="T27" i="7"/>
  <c r="T26" i="7"/>
  <c r="T25" i="7"/>
  <c r="T24" i="7"/>
  <c r="T23" i="7"/>
  <c r="T22" i="7"/>
  <c r="T21" i="7"/>
  <c r="T20" i="7"/>
  <c r="T19" i="7"/>
  <c r="T18" i="7"/>
  <c r="T17" i="7"/>
  <c r="T16" i="7"/>
  <c r="T15" i="7"/>
  <c r="T14" i="7"/>
  <c r="T13" i="7"/>
  <c r="T12" i="7"/>
  <c r="T11" i="7"/>
  <c r="T10" i="7"/>
  <c r="T9" i="7"/>
  <c r="T8" i="7"/>
  <c r="T474" i="7" s="1"/>
  <c r="M18" i="8" l="1"/>
  <c r="O18" i="8" s="1"/>
  <c r="L33" i="6" l="1"/>
  <c r="K33" i="6"/>
  <c r="G33" i="6"/>
  <c r="M33" i="6" s="1"/>
  <c r="F33" i="6"/>
  <c r="M31" i="6"/>
  <c r="M30" i="6"/>
  <c r="M29" i="6"/>
  <c r="M28" i="6"/>
  <c r="M27" i="6"/>
  <c r="M26" i="6"/>
  <c r="M25" i="6"/>
  <c r="M24" i="6"/>
  <c r="M23" i="6"/>
  <c r="M22" i="6"/>
  <c r="M21" i="6"/>
  <c r="M20" i="6"/>
  <c r="M19" i="6"/>
  <c r="M18" i="6"/>
  <c r="M17" i="6"/>
  <c r="M16" i="6"/>
  <c r="M15" i="6"/>
  <c r="M14" i="6"/>
  <c r="M13" i="6"/>
  <c r="M12" i="6"/>
  <c r="M11" i="6"/>
  <c r="M10" i="6"/>
  <c r="M9" i="6"/>
  <c r="M8" i="6"/>
  <c r="L196" i="5" l="1"/>
  <c r="K196" i="5"/>
  <c r="G196" i="5"/>
  <c r="F196" i="5"/>
  <c r="M195" i="5"/>
  <c r="M194" i="5"/>
  <c r="M193" i="5"/>
  <c r="M192" i="5"/>
  <c r="M191" i="5"/>
  <c r="M190" i="5"/>
  <c r="M189" i="5"/>
  <c r="M188" i="5"/>
  <c r="M187" i="5"/>
  <c r="M186" i="5"/>
  <c r="M185" i="5"/>
  <c r="M184" i="5"/>
  <c r="M183" i="5"/>
  <c r="M182" i="5"/>
  <c r="M181" i="5"/>
  <c r="M180" i="5"/>
  <c r="M179" i="5"/>
  <c r="M178" i="5"/>
  <c r="M177" i="5"/>
  <c r="M176" i="5"/>
  <c r="M175" i="5"/>
  <c r="M174" i="5"/>
  <c r="M173" i="5"/>
  <c r="M172" i="5"/>
  <c r="M171" i="5"/>
  <c r="M170" i="5"/>
  <c r="M169" i="5"/>
  <c r="M168" i="5"/>
  <c r="M167" i="5"/>
  <c r="M166" i="5"/>
  <c r="M165" i="5"/>
  <c r="M164" i="5"/>
  <c r="M163" i="5"/>
  <c r="M162" i="5"/>
  <c r="M161" i="5"/>
  <c r="M160" i="5"/>
  <c r="M159" i="5"/>
  <c r="M158" i="5"/>
  <c r="M157" i="5"/>
  <c r="M156" i="5"/>
  <c r="M155" i="5"/>
  <c r="M154" i="5"/>
  <c r="M153" i="5"/>
  <c r="M152" i="5"/>
  <c r="M151" i="5"/>
  <c r="M150" i="5"/>
  <c r="M149" i="5"/>
  <c r="M148" i="5"/>
  <c r="M147" i="5"/>
  <c r="M146" i="5"/>
  <c r="M145" i="5"/>
  <c r="M144" i="5"/>
  <c r="M143" i="5"/>
  <c r="M142" i="5"/>
  <c r="M141" i="5"/>
  <c r="M140" i="5"/>
  <c r="M139" i="5"/>
  <c r="M138" i="5"/>
  <c r="M137" i="5"/>
  <c r="M136" i="5"/>
  <c r="M135" i="5"/>
  <c r="M134" i="5"/>
  <c r="M133" i="5"/>
  <c r="M132" i="5"/>
  <c r="M131" i="5"/>
  <c r="M130" i="5"/>
  <c r="M129" i="5"/>
  <c r="M128" i="5"/>
  <c r="M127" i="5"/>
  <c r="M126" i="5"/>
  <c r="M125" i="5"/>
  <c r="M124" i="5"/>
  <c r="M123" i="5"/>
  <c r="M122" i="5"/>
  <c r="M121" i="5"/>
  <c r="M120" i="5"/>
  <c r="M119" i="5"/>
  <c r="M118" i="5"/>
  <c r="M117" i="5"/>
  <c r="M116" i="5"/>
  <c r="M115" i="5"/>
  <c r="M114" i="5"/>
  <c r="M113" i="5"/>
  <c r="M112" i="5"/>
  <c r="M111" i="5"/>
  <c r="M110" i="5"/>
  <c r="M109" i="5"/>
  <c r="M108" i="5"/>
  <c r="M107" i="5"/>
  <c r="M106" i="5"/>
  <c r="M105" i="5"/>
  <c r="M104" i="5"/>
  <c r="M103" i="5"/>
  <c r="M102" i="5"/>
  <c r="M101" i="5"/>
  <c r="M100" i="5"/>
  <c r="M99" i="5"/>
  <c r="M98" i="5"/>
  <c r="M97" i="5"/>
  <c r="M96" i="5"/>
  <c r="M95" i="5"/>
  <c r="M94" i="5"/>
  <c r="M93" i="5"/>
  <c r="M92" i="5"/>
  <c r="M91" i="5"/>
  <c r="M90" i="5"/>
  <c r="M89" i="5"/>
  <c r="M88" i="5"/>
  <c r="M87" i="5"/>
  <c r="M86" i="5"/>
  <c r="M85" i="5"/>
  <c r="M84" i="5"/>
  <c r="M83" i="5"/>
  <c r="M82" i="5"/>
  <c r="M81" i="5"/>
  <c r="M80" i="5"/>
  <c r="M79" i="5"/>
  <c r="M78" i="5"/>
  <c r="M77" i="5"/>
  <c r="M76" i="5"/>
  <c r="M75" i="5"/>
  <c r="M74" i="5"/>
  <c r="M73" i="5"/>
  <c r="M72" i="5"/>
  <c r="M71" i="5"/>
  <c r="M70" i="5"/>
  <c r="M69" i="5"/>
  <c r="M68" i="5"/>
  <c r="M67" i="5"/>
  <c r="M66" i="5"/>
  <c r="M65" i="5"/>
  <c r="M64" i="5"/>
  <c r="M63" i="5"/>
  <c r="M62" i="5"/>
  <c r="M61" i="5"/>
  <c r="M60" i="5"/>
  <c r="M59" i="5"/>
  <c r="M58" i="5"/>
  <c r="M57" i="5"/>
  <c r="M56" i="5"/>
  <c r="M55" i="5"/>
  <c r="M54" i="5"/>
  <c r="M53" i="5"/>
  <c r="M52" i="5"/>
  <c r="M51" i="5"/>
  <c r="M50" i="5"/>
  <c r="M49" i="5"/>
  <c r="M48" i="5"/>
  <c r="M47" i="5"/>
  <c r="M46" i="5"/>
  <c r="M45" i="5"/>
  <c r="M44" i="5"/>
  <c r="M43" i="5"/>
  <c r="M42" i="5"/>
  <c r="M41" i="5"/>
  <c r="M40" i="5"/>
  <c r="M39" i="5"/>
  <c r="M38" i="5"/>
  <c r="M37" i="5"/>
  <c r="M36" i="5"/>
  <c r="M35" i="5"/>
  <c r="M34" i="5"/>
  <c r="M33" i="5"/>
  <c r="M32" i="5"/>
  <c r="M31" i="5"/>
  <c r="M30" i="5"/>
  <c r="M29" i="5"/>
  <c r="M28" i="5"/>
  <c r="M27" i="5"/>
  <c r="M26" i="5"/>
  <c r="M25" i="5"/>
  <c r="M24" i="5"/>
  <c r="M23" i="5"/>
  <c r="M22" i="5"/>
  <c r="M21" i="5"/>
  <c r="M20" i="5"/>
  <c r="M19" i="5"/>
  <c r="M18" i="5"/>
  <c r="M17" i="5"/>
  <c r="M16" i="5"/>
  <c r="M15" i="5"/>
  <c r="M14" i="5"/>
  <c r="M13" i="5"/>
  <c r="M12" i="5"/>
  <c r="M11" i="5"/>
  <c r="M10" i="5"/>
  <c r="M9" i="5"/>
  <c r="M8" i="5"/>
  <c r="M196" i="5" s="1"/>
  <c r="M2" i="5"/>
  <c r="L22" i="3" l="1"/>
  <c r="K22" i="3"/>
  <c r="G22" i="3"/>
  <c r="M22" i="3" s="1"/>
  <c r="F22" i="3"/>
  <c r="M16" i="3"/>
  <c r="M15" i="3"/>
  <c r="M14" i="3"/>
  <c r="M13" i="3"/>
  <c r="M12" i="3"/>
  <c r="M11" i="3"/>
  <c r="M10" i="3"/>
  <c r="M9" i="3"/>
  <c r="M8" i="3"/>
  <c r="C2" i="3"/>
  <c r="M2" i="3" s="1"/>
  <c r="O170" i="2" l="1"/>
  <c r="F169" i="2"/>
  <c r="P168" i="2"/>
  <c r="P167" i="2"/>
  <c r="P166" i="2"/>
  <c r="P165" i="2"/>
  <c r="P164" i="2"/>
  <c r="P163" i="2"/>
  <c r="M162" i="2"/>
  <c r="H162" i="2"/>
  <c r="H112" i="2" s="1"/>
  <c r="P112" i="2" s="1"/>
  <c r="G162" i="2"/>
  <c r="P161" i="2"/>
  <c r="P160" i="2"/>
  <c r="P159" i="2"/>
  <c r="P158" i="2"/>
  <c r="P157" i="2"/>
  <c r="P156" i="2"/>
  <c r="P155" i="2"/>
  <c r="P154" i="2"/>
  <c r="P153" i="2"/>
  <c r="M153" i="2"/>
  <c r="P152" i="2"/>
  <c r="P151" i="2"/>
  <c r="P150" i="2"/>
  <c r="P149" i="2"/>
  <c r="P148" i="2"/>
  <c r="P147" i="2"/>
  <c r="P146" i="2"/>
  <c r="P145" i="2"/>
  <c r="P144" i="2"/>
  <c r="P143" i="2"/>
  <c r="P142" i="2"/>
  <c r="P141" i="2"/>
  <c r="L141" i="2"/>
  <c r="P140" i="2"/>
  <c r="P139" i="2"/>
  <c r="P138" i="2"/>
  <c r="P137" i="2"/>
  <c r="P136" i="2"/>
  <c r="P135" i="2"/>
  <c r="P134" i="2"/>
  <c r="M134" i="2"/>
  <c r="H134" i="2"/>
  <c r="G134" i="2"/>
  <c r="P133" i="2"/>
  <c r="M132" i="2"/>
  <c r="P132" i="2" s="1"/>
  <c r="H132" i="2"/>
  <c r="G132" i="2"/>
  <c r="P131" i="2"/>
  <c r="P130" i="2"/>
  <c r="P129" i="2"/>
  <c r="P128" i="2"/>
  <c r="P127" i="2"/>
  <c r="P126" i="2"/>
  <c r="P125" i="2"/>
  <c r="P124" i="2"/>
  <c r="P123" i="2"/>
  <c r="N122" i="2"/>
  <c r="L122" i="2"/>
  <c r="P122" i="2" s="1"/>
  <c r="P121" i="2"/>
  <c r="P120" i="2"/>
  <c r="P119" i="2"/>
  <c r="P118" i="2"/>
  <c r="P117" i="2"/>
  <c r="P116" i="2"/>
  <c r="A116" i="2"/>
  <c r="A117" i="2" s="1"/>
  <c r="A118" i="2" s="1"/>
  <c r="A119" i="2" s="1"/>
  <c r="A120" i="2" s="1"/>
  <c r="A121" i="2" s="1"/>
  <c r="A122" i="2" s="1"/>
  <c r="A123" i="2" s="1"/>
  <c r="A124" i="2" s="1"/>
  <c r="A125" i="2" s="1"/>
  <c r="A126" i="2" s="1"/>
  <c r="A127" i="2" s="1"/>
  <c r="A128" i="2" s="1"/>
  <c r="A129" i="2" s="1"/>
  <c r="A130" i="2" s="1"/>
  <c r="A131" i="2" s="1"/>
  <c r="A132" i="2" s="1"/>
  <c r="A133" i="2" s="1"/>
  <c r="A134" i="2" s="1"/>
  <c r="A135" i="2" s="1"/>
  <c r="A136" i="2" s="1"/>
  <c r="A137" i="2" s="1"/>
  <c r="A138" i="2" s="1"/>
  <c r="A139" i="2" s="1"/>
  <c r="A140" i="2" s="1"/>
  <c r="A141" i="2" s="1"/>
  <c r="A142" i="2" s="1"/>
  <c r="A143" i="2" s="1"/>
  <c r="A144" i="2" s="1"/>
  <c r="A145" i="2" s="1"/>
  <c r="A146" i="2" s="1"/>
  <c r="A147" i="2" s="1"/>
  <c r="A148" i="2" s="1"/>
  <c r="A149" i="2" s="1"/>
  <c r="A150" i="2" s="1"/>
  <c r="A151" i="2" s="1"/>
  <c r="A152" i="2" s="1"/>
  <c r="A153" i="2" s="1"/>
  <c r="A154" i="2" s="1"/>
  <c r="A155" i="2" s="1"/>
  <c r="A156" i="2" s="1"/>
  <c r="A157" i="2" s="1"/>
  <c r="A158" i="2" s="1"/>
  <c r="A159" i="2" s="1"/>
  <c r="A160" i="2" s="1"/>
  <c r="A161" i="2" s="1"/>
  <c r="A162" i="2" s="1"/>
  <c r="A163" i="2" s="1"/>
  <c r="A164" i="2" s="1"/>
  <c r="A165" i="2" s="1"/>
  <c r="A166" i="2" s="1"/>
  <c r="A167" i="2" s="1"/>
  <c r="A168" i="2" s="1"/>
  <c r="M115" i="2"/>
  <c r="H115" i="2"/>
  <c r="P115" i="2" s="1"/>
  <c r="G115" i="2"/>
  <c r="N114" i="2"/>
  <c r="N170" i="2" s="1"/>
  <c r="L114" i="2"/>
  <c r="P114" i="2" s="1"/>
  <c r="P113" i="2"/>
  <c r="M113" i="2"/>
  <c r="G112" i="2"/>
  <c r="G111" i="2"/>
  <c r="F111" i="2"/>
  <c r="F170" i="2" s="1"/>
  <c r="P110" i="2"/>
  <c r="P109" i="2"/>
  <c r="P108" i="2"/>
  <c r="P107" i="2"/>
  <c r="P106" i="2"/>
  <c r="P105" i="2"/>
  <c r="P104" i="2"/>
  <c r="P103" i="2"/>
  <c r="P102" i="2"/>
  <c r="P101" i="2"/>
  <c r="P100" i="2"/>
  <c r="P99" i="2"/>
  <c r="P98" i="2"/>
  <c r="P97" i="2"/>
  <c r="P96" i="2"/>
  <c r="P95" i="2"/>
  <c r="P94" i="2"/>
  <c r="P93" i="2"/>
  <c r="P92" i="2"/>
  <c r="P91" i="2"/>
  <c r="P90" i="2"/>
  <c r="P89" i="2"/>
  <c r="P88" i="2"/>
  <c r="P87" i="2"/>
  <c r="P86" i="2"/>
  <c r="P85" i="2"/>
  <c r="P84" i="2"/>
  <c r="P83" i="2"/>
  <c r="P82" i="2"/>
  <c r="P81" i="2"/>
  <c r="P80" i="2"/>
  <c r="P79" i="2"/>
  <c r="P78" i="2"/>
  <c r="P77" i="2"/>
  <c r="P76" i="2"/>
  <c r="P75" i="2"/>
  <c r="M74" i="2"/>
  <c r="P74" i="2" s="1"/>
  <c r="P73" i="2"/>
  <c r="P72" i="2"/>
  <c r="P71" i="2"/>
  <c r="P70" i="2"/>
  <c r="P69" i="2"/>
  <c r="P68" i="2"/>
  <c r="P67" i="2"/>
  <c r="M66" i="2"/>
  <c r="P66" i="2" s="1"/>
  <c r="P65" i="2"/>
  <c r="P64" i="2"/>
  <c r="P63" i="2"/>
  <c r="P62" i="2"/>
  <c r="P61" i="2"/>
  <c r="M61" i="2"/>
  <c r="P60" i="2"/>
  <c r="P59" i="2"/>
  <c r="P58" i="2"/>
  <c r="M58" i="2"/>
  <c r="F58" i="2"/>
  <c r="P57" i="2"/>
  <c r="P56" i="2"/>
  <c r="P55" i="2"/>
  <c r="P54" i="2"/>
  <c r="P53" i="2"/>
  <c r="P52" i="2"/>
  <c r="P51" i="2"/>
  <c r="P50" i="2"/>
  <c r="P49" i="2"/>
  <c r="P48" i="2"/>
  <c r="P47" i="2"/>
  <c r="P46" i="2"/>
  <c r="M45" i="2"/>
  <c r="P45" i="2" s="1"/>
  <c r="M44" i="2"/>
  <c r="P44" i="2" s="1"/>
  <c r="P43" i="2"/>
  <c r="P42" i="2"/>
  <c r="P41" i="2"/>
  <c r="P40" i="2"/>
  <c r="P39" i="2"/>
  <c r="P38" i="2"/>
  <c r="P37" i="2"/>
  <c r="P36" i="2"/>
  <c r="P35" i="2"/>
  <c r="P34" i="2"/>
  <c r="P33" i="2"/>
  <c r="H32" i="2"/>
  <c r="P32" i="2" s="1"/>
  <c r="G32" i="2"/>
  <c r="F32" i="2"/>
  <c r="P31" i="2"/>
  <c r="P30" i="2"/>
  <c r="P29" i="2"/>
  <c r="P28" i="2"/>
  <c r="P27" i="2"/>
  <c r="P26" i="2"/>
  <c r="P25" i="2"/>
  <c r="P24" i="2"/>
  <c r="P23" i="2"/>
  <c r="P22" i="2"/>
  <c r="P21" i="2"/>
  <c r="P20" i="2"/>
  <c r="P19" i="2"/>
  <c r="P18" i="2"/>
  <c r="P17" i="2"/>
  <c r="M17" i="2"/>
  <c r="L17" i="2"/>
  <c r="L170" i="2" s="1"/>
  <c r="P16" i="2"/>
  <c r="M16" i="2"/>
  <c r="P15" i="2"/>
  <c r="P14" i="2"/>
  <c r="P13" i="2"/>
  <c r="P12" i="2"/>
  <c r="P11" i="2"/>
  <c r="M10" i="2"/>
  <c r="P10" i="2" s="1"/>
  <c r="P9" i="2"/>
  <c r="M9" i="2"/>
  <c r="M170" i="2" s="1"/>
  <c r="H9" i="2"/>
  <c r="G9" i="2"/>
  <c r="G170" i="2" s="1"/>
  <c r="P8" i="2"/>
  <c r="P7" i="2"/>
  <c r="P6" i="2"/>
  <c r="H111" i="2" l="1"/>
  <c r="P111" i="2" s="1"/>
  <c r="P170" i="2" s="1"/>
  <c r="P162" i="2"/>
  <c r="H170" i="2" l="1"/>
  <c r="F10" i="1" l="1"/>
  <c r="D10" i="1"/>
  <c r="C10" i="1"/>
  <c r="B10" i="1"/>
  <c r="H9" i="1"/>
  <c r="I9" i="1" s="1"/>
  <c r="G9" i="1"/>
  <c r="E9" i="1"/>
  <c r="H8" i="1"/>
  <c r="I8" i="1" s="1"/>
  <c r="G8" i="1"/>
  <c r="E8" i="1"/>
  <c r="H7" i="1"/>
  <c r="I7" i="1" s="1"/>
  <c r="G7" i="1"/>
  <c r="E7" i="1"/>
  <c r="H6" i="1"/>
  <c r="I6" i="1" s="1"/>
  <c r="G6" i="1"/>
  <c r="E6" i="1"/>
  <c r="H5" i="1"/>
  <c r="I5" i="1" s="1"/>
  <c r="G5" i="1"/>
  <c r="E5" i="1"/>
  <c r="H4" i="1"/>
  <c r="G4" i="1"/>
  <c r="E4" i="1"/>
  <c r="F73" i="1"/>
  <c r="D73" i="1"/>
  <c r="E73" i="1" s="1"/>
  <c r="C73" i="1"/>
  <c r="B73" i="1"/>
  <c r="H72" i="1"/>
  <c r="I72" i="1" s="1"/>
  <c r="G72" i="1"/>
  <c r="E72" i="1"/>
  <c r="H71" i="1"/>
  <c r="H73" i="1" s="1"/>
  <c r="I73" i="1" s="1"/>
  <c r="G71" i="1"/>
  <c r="E71" i="1"/>
  <c r="I70" i="1"/>
  <c r="G70" i="1"/>
  <c r="E70" i="1"/>
  <c r="I69" i="1"/>
  <c r="G69" i="1"/>
  <c r="E69" i="1"/>
  <c r="I68" i="1"/>
  <c r="G68" i="1"/>
  <c r="E68" i="1"/>
  <c r="I67" i="1"/>
  <c r="G67" i="1"/>
  <c r="E67" i="1"/>
  <c r="F64" i="1"/>
  <c r="G64" i="1" s="1"/>
  <c r="D64" i="1"/>
  <c r="E64" i="1" s="1"/>
  <c r="C64" i="1"/>
  <c r="B64" i="1"/>
  <c r="H63" i="1"/>
  <c r="I63" i="1" s="1"/>
  <c r="G63" i="1"/>
  <c r="E63" i="1"/>
  <c r="H62" i="1"/>
  <c r="I62" i="1" s="1"/>
  <c r="G62" i="1"/>
  <c r="E62" i="1"/>
  <c r="H61" i="1"/>
  <c r="I61" i="1" s="1"/>
  <c r="G61" i="1"/>
  <c r="E61" i="1"/>
  <c r="H60" i="1"/>
  <c r="I60" i="1" s="1"/>
  <c r="G60" i="1"/>
  <c r="E60" i="1"/>
  <c r="H59" i="1"/>
  <c r="I59" i="1" s="1"/>
  <c r="G59" i="1"/>
  <c r="E59" i="1"/>
  <c r="H58" i="1"/>
  <c r="I58" i="1" s="1"/>
  <c r="G58" i="1"/>
  <c r="E58" i="1"/>
  <c r="F55" i="1"/>
  <c r="D55" i="1"/>
  <c r="E55" i="1" s="1"/>
  <c r="C55" i="1"/>
  <c r="B55" i="1"/>
  <c r="H54" i="1"/>
  <c r="I54" i="1" s="1"/>
  <c r="G54" i="1"/>
  <c r="E54" i="1"/>
  <c r="H53" i="1"/>
  <c r="I53" i="1" s="1"/>
  <c r="G53" i="1"/>
  <c r="E53" i="1"/>
  <c r="H52" i="1"/>
  <c r="I52" i="1" s="1"/>
  <c r="G52" i="1"/>
  <c r="E52" i="1"/>
  <c r="H51" i="1"/>
  <c r="I51" i="1" s="1"/>
  <c r="G51" i="1"/>
  <c r="E51" i="1"/>
  <c r="H50" i="1"/>
  <c r="I50" i="1" s="1"/>
  <c r="G50" i="1"/>
  <c r="E50" i="1"/>
  <c r="H49" i="1"/>
  <c r="I49" i="1" s="1"/>
  <c r="G49" i="1"/>
  <c r="E49" i="1"/>
  <c r="F46" i="1"/>
  <c r="D46" i="1"/>
  <c r="E46" i="1" s="1"/>
  <c r="C46" i="1"/>
  <c r="B46" i="1"/>
  <c r="H45" i="1"/>
  <c r="I45" i="1" s="1"/>
  <c r="G45" i="1"/>
  <c r="E45" i="1"/>
  <c r="H44" i="1"/>
  <c r="I44" i="1" s="1"/>
  <c r="G44" i="1"/>
  <c r="E44" i="1"/>
  <c r="H43" i="1"/>
  <c r="I43" i="1" s="1"/>
  <c r="G43" i="1"/>
  <c r="E43" i="1"/>
  <c r="H42" i="1"/>
  <c r="I42" i="1" s="1"/>
  <c r="G42" i="1"/>
  <c r="E42" i="1"/>
  <c r="H41" i="1"/>
  <c r="I41" i="1" s="1"/>
  <c r="G41" i="1"/>
  <c r="E41" i="1"/>
  <c r="H40" i="1"/>
  <c r="I40" i="1" s="1"/>
  <c r="G40" i="1"/>
  <c r="E40" i="1"/>
  <c r="F37" i="1"/>
  <c r="D37" i="1"/>
  <c r="E37" i="1" s="1"/>
  <c r="C37" i="1"/>
  <c r="B37" i="1"/>
  <c r="H36" i="1"/>
  <c r="I36" i="1" s="1"/>
  <c r="G36" i="1"/>
  <c r="E36" i="1"/>
  <c r="H35" i="1"/>
  <c r="I35" i="1" s="1"/>
  <c r="G35" i="1"/>
  <c r="E35" i="1"/>
  <c r="H34" i="1"/>
  <c r="I34" i="1" s="1"/>
  <c r="G34" i="1"/>
  <c r="E34" i="1"/>
  <c r="H33" i="1"/>
  <c r="I33" i="1" s="1"/>
  <c r="G33" i="1"/>
  <c r="E33" i="1"/>
  <c r="I32" i="1"/>
  <c r="G32" i="1"/>
  <c r="E32" i="1"/>
  <c r="H31" i="1"/>
  <c r="I31" i="1" s="1"/>
  <c r="G31" i="1"/>
  <c r="E31" i="1"/>
  <c r="F28" i="1"/>
  <c r="G28" i="1" s="1"/>
  <c r="D28" i="1"/>
  <c r="E28" i="1" s="1"/>
  <c r="C28" i="1"/>
  <c r="B28" i="1"/>
  <c r="H27" i="1"/>
  <c r="I27" i="1" s="1"/>
  <c r="G27" i="1"/>
  <c r="E27" i="1"/>
  <c r="I26" i="1"/>
  <c r="H26" i="1"/>
  <c r="G26" i="1"/>
  <c r="E26" i="1"/>
  <c r="H25" i="1"/>
  <c r="I25" i="1" s="1"/>
  <c r="G25" i="1"/>
  <c r="E25" i="1"/>
  <c r="H24" i="1"/>
  <c r="I24" i="1" s="1"/>
  <c r="G24" i="1"/>
  <c r="E24" i="1"/>
  <c r="H23" i="1"/>
  <c r="I23" i="1" s="1"/>
  <c r="G23" i="1"/>
  <c r="E23" i="1"/>
  <c r="I22" i="1"/>
  <c r="H22" i="1"/>
  <c r="G22" i="1"/>
  <c r="E22" i="1"/>
  <c r="F19" i="1"/>
  <c r="D19" i="1"/>
  <c r="E19" i="1" s="1"/>
  <c r="C19" i="1"/>
  <c r="B19" i="1"/>
  <c r="H18" i="1"/>
  <c r="I18" i="1" s="1"/>
  <c r="G18" i="1"/>
  <c r="E18" i="1"/>
  <c r="H17" i="1"/>
  <c r="I17" i="1" s="1"/>
  <c r="G17" i="1"/>
  <c r="E17" i="1"/>
  <c r="H16" i="1"/>
  <c r="I16" i="1" s="1"/>
  <c r="G16" i="1"/>
  <c r="E16" i="1"/>
  <c r="H15" i="1"/>
  <c r="I15" i="1" s="1"/>
  <c r="G15" i="1"/>
  <c r="E15" i="1"/>
  <c r="H14" i="1"/>
  <c r="I14" i="1" s="1"/>
  <c r="G14" i="1"/>
  <c r="E14" i="1"/>
  <c r="H13" i="1"/>
  <c r="G13" i="1"/>
  <c r="E13" i="1"/>
  <c r="H10" i="1" l="1"/>
  <c r="I10" i="1" s="1"/>
  <c r="E10" i="1"/>
  <c r="G10" i="1"/>
  <c r="H28" i="1"/>
  <c r="I28" i="1" s="1"/>
  <c r="H19" i="1"/>
  <c r="I19" i="1" s="1"/>
  <c r="G55" i="1"/>
  <c r="I4" i="1"/>
  <c r="G46" i="1"/>
  <c r="G19" i="1"/>
  <c r="G37" i="1"/>
  <c r="G73" i="1"/>
  <c r="H46" i="1"/>
  <c r="I46" i="1" s="1"/>
  <c r="H64" i="1"/>
  <c r="I64" i="1" s="1"/>
  <c r="I13" i="1"/>
  <c r="H37" i="1"/>
  <c r="I37" i="1" s="1"/>
  <c r="H55" i="1"/>
  <c r="I55" i="1" s="1"/>
  <c r="I71" i="1"/>
</calcChain>
</file>

<file path=xl/comments1.xml><?xml version="1.0" encoding="utf-8"?>
<comments xmlns="http://schemas.openxmlformats.org/spreadsheetml/2006/main">
  <authors>
    <author>tw08469</author>
    <author>Duecker, Lisa</author>
  </authors>
  <commentList>
    <comment ref="G8" authorId="0" shapeId="0">
      <text>
        <r>
          <rPr>
            <b/>
            <sz val="9"/>
            <color indexed="81"/>
            <rFont val="Tahoma"/>
            <family val="2"/>
          </rPr>
          <t>tw08469:</t>
        </r>
        <r>
          <rPr>
            <sz val="9"/>
            <color indexed="81"/>
            <rFont val="Tahoma"/>
            <family val="2"/>
          </rPr>
          <t xml:space="preserve">
Deducted $375K from Contingency
</t>
        </r>
      </text>
    </comment>
    <comment ref="H8" authorId="0" shapeId="0">
      <text>
        <r>
          <rPr>
            <b/>
            <sz val="9"/>
            <color indexed="81"/>
            <rFont val="Tahoma"/>
            <family val="2"/>
          </rPr>
          <t>tw08469:</t>
        </r>
        <r>
          <rPr>
            <sz val="9"/>
            <color indexed="81"/>
            <rFont val="Tahoma"/>
            <family val="2"/>
          </rPr>
          <t xml:space="preserve">
Deducted $375K from Contingency
</t>
        </r>
      </text>
    </comment>
    <comment ref="G9" authorId="0" shapeId="0">
      <text>
        <r>
          <rPr>
            <b/>
            <sz val="9"/>
            <color indexed="81"/>
            <rFont val="Tahoma"/>
            <family val="2"/>
          </rPr>
          <t>tw08469:</t>
        </r>
        <r>
          <rPr>
            <sz val="9"/>
            <color indexed="81"/>
            <rFont val="Tahoma"/>
            <family val="2"/>
          </rPr>
          <t xml:space="preserve">
Deducted $137356 from cont
</t>
        </r>
      </text>
    </comment>
    <comment ref="H9" authorId="0" shapeId="0">
      <text>
        <r>
          <rPr>
            <b/>
            <sz val="9"/>
            <color indexed="81"/>
            <rFont val="Tahoma"/>
            <family val="2"/>
          </rPr>
          <t>tw08469:</t>
        </r>
        <r>
          <rPr>
            <sz val="9"/>
            <color indexed="81"/>
            <rFont val="Tahoma"/>
            <family val="2"/>
          </rPr>
          <t xml:space="preserve">
Deducted $137356 from cont.
</t>
        </r>
      </text>
    </comment>
    <comment ref="H11" authorId="0" shapeId="0">
      <text>
        <r>
          <rPr>
            <b/>
            <sz val="9"/>
            <color indexed="81"/>
            <rFont val="Tahoma"/>
            <family val="2"/>
          </rPr>
          <t>tw08469:</t>
        </r>
        <r>
          <rPr>
            <sz val="9"/>
            <color indexed="81"/>
            <rFont val="Tahoma"/>
            <family val="2"/>
          </rPr>
          <t xml:space="preserve">
$182,097 was subtracted from bond contingency.</t>
        </r>
      </text>
    </comment>
    <comment ref="G16" authorId="1" shapeId="0">
      <text>
        <r>
          <rPr>
            <b/>
            <sz val="9"/>
            <color indexed="81"/>
            <rFont val="Tahoma"/>
            <family val="2"/>
          </rPr>
          <t xml:space="preserve">Duecker, Lisa:
Added $17842.50
 to contingency to reconcile back to $17,778,887
</t>
        </r>
      </text>
    </comment>
    <comment ref="H16" authorId="1" shapeId="0">
      <text>
        <r>
          <rPr>
            <b/>
            <sz val="9"/>
            <color indexed="81"/>
            <rFont val="Tahoma"/>
            <family val="2"/>
          </rPr>
          <t xml:space="preserve">Duecker, Lisa:
Added $17842.50
 to contingency to reconcile back to $17,778,887
</t>
        </r>
      </text>
    </comment>
    <comment ref="G24" authorId="0" shapeId="0">
      <text>
        <r>
          <rPr>
            <b/>
            <sz val="9"/>
            <color indexed="81"/>
            <rFont val="Tahoma"/>
            <family val="2"/>
          </rPr>
          <t>tw08469:</t>
        </r>
        <r>
          <rPr>
            <sz val="9"/>
            <color indexed="81"/>
            <rFont val="Tahoma"/>
            <family val="2"/>
          </rPr>
          <t xml:space="preserve">
Added $120K to Contingency </t>
        </r>
      </text>
    </comment>
    <comment ref="H24" authorId="0" shapeId="0">
      <text>
        <r>
          <rPr>
            <b/>
            <sz val="9"/>
            <color indexed="81"/>
            <rFont val="Tahoma"/>
            <family val="2"/>
          </rPr>
          <t>tw08469:</t>
        </r>
        <r>
          <rPr>
            <sz val="9"/>
            <color indexed="81"/>
            <rFont val="Tahoma"/>
            <family val="2"/>
          </rPr>
          <t xml:space="preserve">
Added $120K to Contingency </t>
        </r>
      </text>
    </comment>
    <comment ref="M142" authorId="0" shapeId="0">
      <text>
        <r>
          <rPr>
            <b/>
            <sz val="9"/>
            <color indexed="81"/>
            <rFont val="Tahoma"/>
            <family val="2"/>
          </rPr>
          <t>tw08469:</t>
        </r>
        <r>
          <rPr>
            <sz val="9"/>
            <color indexed="81"/>
            <rFont val="Tahoma"/>
            <family val="2"/>
          </rPr>
          <t xml:space="preserve">
9/15/17 Lisa  showed $12,812.59 enc and $14,324.58 Exp
</t>
        </r>
      </text>
    </comment>
    <comment ref="O142" authorId="0" shapeId="0">
      <text>
        <r>
          <rPr>
            <b/>
            <sz val="9"/>
            <color indexed="81"/>
            <rFont val="Tahoma"/>
            <family val="2"/>
          </rPr>
          <t>tw08469:</t>
        </r>
        <r>
          <rPr>
            <sz val="9"/>
            <color indexed="81"/>
            <rFont val="Tahoma"/>
            <family val="2"/>
          </rPr>
          <t xml:space="preserve">
9/15/17 Lisa  showed $12,812.59 enc and $14,324.58 Exp
</t>
        </r>
      </text>
    </comment>
  </commentList>
</comments>
</file>

<file path=xl/comments2.xml><?xml version="1.0" encoding="utf-8"?>
<comments xmlns="http://schemas.openxmlformats.org/spreadsheetml/2006/main">
  <authors>
    <author>Diana Miller</author>
  </authors>
  <commentList>
    <comment ref="C7" authorId="0" shapeId="0">
      <text>
        <r>
          <rPr>
            <b/>
            <sz val="9"/>
            <color indexed="81"/>
            <rFont val="Tahoma"/>
            <family val="2"/>
          </rPr>
          <t>Diana Miller:</t>
        </r>
        <r>
          <rPr>
            <sz val="9"/>
            <color indexed="81"/>
            <rFont val="Tahoma"/>
            <family val="2"/>
          </rPr>
          <t xml:space="preserve">
Now Ordering based on Start Sheet Dates</t>
        </r>
      </text>
    </comment>
  </commentList>
</comments>
</file>

<file path=xl/sharedStrings.xml><?xml version="1.0" encoding="utf-8"?>
<sst xmlns="http://schemas.openxmlformats.org/spreadsheetml/2006/main" count="5072" uniqueCount="2492">
  <si>
    <t>December 2017 QUARTERLY REPORT</t>
  </si>
  <si>
    <t>DPS 12/17</t>
  </si>
  <si>
    <t>TMD 12/17</t>
  </si>
  <si>
    <t>TPWD 12/17</t>
  </si>
  <si>
    <t>TDCJ 12/17</t>
  </si>
  <si>
    <t>TFC 12/17</t>
  </si>
  <si>
    <t>TXDOT 12/17</t>
  </si>
  <si>
    <t>Totals</t>
  </si>
  <si>
    <t>September 2017 QUARTERLY REPORT</t>
  </si>
  <si>
    <t>DPS 9/17</t>
  </si>
  <si>
    <t>TMD 9/17</t>
  </si>
  <si>
    <t>TPWD 9/17</t>
  </si>
  <si>
    <t>TDCJ 9/17</t>
  </si>
  <si>
    <t>TFC 9/17</t>
  </si>
  <si>
    <t>TXDOT 9/17</t>
  </si>
  <si>
    <t>JUNE 2017 QUARTERLY REPORT</t>
  </si>
  <si>
    <t>DPS 6/17</t>
  </si>
  <si>
    <t>TMD 6/17</t>
  </si>
  <si>
    <t>TPWD 6/17</t>
  </si>
  <si>
    <t>TDCJ 6/17</t>
  </si>
  <si>
    <t>TFC 6/17</t>
  </si>
  <si>
    <t>TXDOT 6/17</t>
  </si>
  <si>
    <t>MARCH 2017 QUARTERLY REPORT</t>
  </si>
  <si>
    <t>DPS 3/17</t>
  </si>
  <si>
    <t>TMD 3/17</t>
  </si>
  <si>
    <t>TPWD 3/17</t>
  </si>
  <si>
    <t>TDCJ 3/17</t>
  </si>
  <si>
    <t>TFC 3/17</t>
  </si>
  <si>
    <t>TXDOT 3/17</t>
  </si>
  <si>
    <t>DECEMBER 2016 QUARTERLY REPORT</t>
  </si>
  <si>
    <t>DPS 12/16</t>
  </si>
  <si>
    <t>TMD 12/16</t>
  </si>
  <si>
    <t>TPWD 12/16</t>
  </si>
  <si>
    <t>TDCJ 12/16</t>
  </si>
  <si>
    <t>TFC 12/16</t>
  </si>
  <si>
    <t>TXDOT 12/16</t>
  </si>
  <si>
    <t>SEPTEMBER, 2016 QUARTERLY REPORT</t>
  </si>
  <si>
    <t>DPS 9/16</t>
  </si>
  <si>
    <t>TMD 9/16</t>
  </si>
  <si>
    <t>TPWD 9/16</t>
  </si>
  <si>
    <t>TDCJ 9/16</t>
  </si>
  <si>
    <t>TFC 9/16</t>
  </si>
  <si>
    <t>TXDOT 9/16</t>
  </si>
  <si>
    <t>JUNE, 2016 QUARTERLY REPORT</t>
  </si>
  <si>
    <t>DPS 6/16</t>
  </si>
  <si>
    <t>TMD 6/16</t>
  </si>
  <si>
    <t>TPWD 6/16</t>
  </si>
  <si>
    <t>TDCJ 6/16</t>
  </si>
  <si>
    <t>TFC 6/16</t>
  </si>
  <si>
    <t>TXDOT 6/16</t>
  </si>
  <si>
    <t>MARCH, 2016 QUARTERLY REPORT</t>
  </si>
  <si>
    <t>DPS 3/16</t>
  </si>
  <si>
    <t>TMD 3/16</t>
  </si>
  <si>
    <t>TPWD 3/16</t>
  </si>
  <si>
    <t>TDCJ 3/16</t>
  </si>
  <si>
    <t>TFC 3/16</t>
  </si>
  <si>
    <t>TXDOT 3/16</t>
  </si>
  <si>
    <t>DECEMBER, 2015 QUARTERLY REPORT</t>
  </si>
  <si>
    <t>DPS 12/15</t>
  </si>
  <si>
    <t>TMD 12/15</t>
  </si>
  <si>
    <t>TPWD 12/15</t>
  </si>
  <si>
    <t>TDCJ 12/15</t>
  </si>
  <si>
    <t>TFC 12/15</t>
  </si>
  <si>
    <t>TxDOT 12/15</t>
  </si>
  <si>
    <t>.</t>
  </si>
  <si>
    <t>Original Estimated Project Budget</t>
  </si>
  <si>
    <t>Current Estimated Project Budget</t>
  </si>
  <si>
    <t>FY 2016-17 Encumbered</t>
  </si>
  <si>
    <t>Percent Encumbered</t>
  </si>
  <si>
    <t>FY 2016-17 Expended</t>
  </si>
  <si>
    <t>-</t>
  </si>
  <si>
    <t>Percent Expended</t>
  </si>
  <si>
    <t>Remaining Project Balance</t>
  </si>
  <si>
    <t>Percent Remaining</t>
  </si>
  <si>
    <t>DPS 3/18</t>
  </si>
  <si>
    <t>TMD 3/18</t>
  </si>
  <si>
    <t>TPWD 3/18</t>
  </si>
  <si>
    <t>TDCJ 3/18</t>
  </si>
  <si>
    <t>TFC 3/18</t>
  </si>
  <si>
    <t>TXDOT 3/18</t>
  </si>
  <si>
    <t>Agency:</t>
  </si>
  <si>
    <t>Texas Department of Public Safety - 0405</t>
  </si>
  <si>
    <t>Date:</t>
  </si>
  <si>
    <t>Prepared by:</t>
  </si>
  <si>
    <t>Tavia Wendlandt</t>
  </si>
  <si>
    <t>Project
Priority</t>
  </si>
  <si>
    <t>Agency ID</t>
  </si>
  <si>
    <t>Project Name &amp; Location</t>
  </si>
  <si>
    <t>Project Description</t>
  </si>
  <si>
    <t>Source of Funding
(MOF)</t>
  </si>
  <si>
    <t xml:space="preserve">Current Estimated Project Budget
(for FY 18 1st Qtr.) </t>
  </si>
  <si>
    <t>Current Estimated Project Budget
(FY18 2nd Qtr.)</t>
  </si>
  <si>
    <t>Estimated
Substantial Completion Date</t>
  </si>
  <si>
    <t>% Design
Completion</t>
  </si>
  <si>
    <t>% Const.
Completion</t>
  </si>
  <si>
    <t>FY 2018-19 Encumbered</t>
  </si>
  <si>
    <t>FY 2018-19 Expended</t>
  </si>
  <si>
    <t>Supp.
Notes</t>
  </si>
  <si>
    <t>ST-TEMP-62601</t>
  </si>
  <si>
    <t>Statewide
Temporary DM Staff</t>
  </si>
  <si>
    <t>Temporary staff needed to administer DM projects. (estimate two years)</t>
  </si>
  <si>
    <t xml:space="preserve">General Revenue (Fund 0001) </t>
  </si>
  <si>
    <t>Duration of projects</t>
  </si>
  <si>
    <t>NA</t>
  </si>
  <si>
    <t>No</t>
  </si>
  <si>
    <t>3-COR-17-62737</t>
  </si>
  <si>
    <t>Corpus Christi District Office (Reg 3)
DM Multi-system project
1922 S. Padre Island Drive
Corpus Christi, Texas 78416</t>
  </si>
  <si>
    <t>Complete ongoing DM projects (HVAC, Sanitary Sewer, Etc.)</t>
  </si>
  <si>
    <t>6-ANW-17-62738</t>
  </si>
  <si>
    <t>Austin Northwest Area Office (Reg 6)
Roof Replacement
13730 Research Boulevard
Austin, Texas  78750</t>
  </si>
  <si>
    <t>Partial roof replacement (Built up portion only)</t>
  </si>
  <si>
    <t>2-LUF-17-62603</t>
  </si>
  <si>
    <t>Lufkin Lease Refresh - 
Lufkin CID Lease (Reg 2)
2815 John Redditt Dr.
Lufkin, Texas 75904</t>
  </si>
  <si>
    <t>Refurbishment and equipping of a certain leased facility in Lufkin for use by CID as per Rider 63.</t>
  </si>
  <si>
    <t>HQ-C-16-62905</t>
  </si>
  <si>
    <t>Austin HQ (Building C)
Dormitory Renovations Floor 2&amp;3
5805 North Lamar Blvd
Austin, Texas 78752</t>
  </si>
  <si>
    <t>Dormitory floors 2 and 3 are vacant since 2009 due to fire marshal code violations.  Renovations will bring these floors into current building code compliance to allow for additional recruit classes to be held.</t>
  </si>
  <si>
    <t>G.O. Bond savings from 80th Legislative $200M bond package.</t>
  </si>
  <si>
    <t>Yes</t>
  </si>
  <si>
    <t>HQ-CAM-16-62906</t>
  </si>
  <si>
    <t>Austin HQ (Campus)
Dual Power Feed
5805 North Lamar Blvd
Austin, Texas 78752</t>
  </si>
  <si>
    <t>Upgrade existing single power source to the complex.  Austin Energy will provide two separate power grids to provide redundant power back up for the crime lab, data centers and other critical DPS functions.</t>
  </si>
  <si>
    <t>TBD by TFC</t>
  </si>
  <si>
    <t>HQ-A-16-62895</t>
  </si>
  <si>
    <t>Austin HQ (Building A)
Data Center Upgrades
5805 North Lamar Blvd
Austin, Texas 78752</t>
  </si>
  <si>
    <t>Replace existing HVAC, electrical, and fire suppression system, provide redundancy for HVAC/Electrical in the Data Center.</t>
  </si>
  <si>
    <t>Austin Capital Services (Reg 7)
1500 N. Congress
Austin, Texas  78701
Generator Replacement</t>
  </si>
  <si>
    <t>Replace existing ATS and package Generator unit at the Capital Services Building.  (Additional funding needed according to TFC estimates)</t>
  </si>
  <si>
    <t>1-GAR-17-62606</t>
  </si>
  <si>
    <t>Garland Regional Headquarters (Reg 1)
HVAC Replacement
350 West IH-30
Garland, Texas 75043</t>
  </si>
  <si>
    <t xml:space="preserve">Heating Ventilation Air Conditioning (HVAC) System replacement in the Annex Facility </t>
  </si>
  <si>
    <t>1-HUR-17-62607</t>
  </si>
  <si>
    <t>Hurst District Office (Reg 1)
HVAC Replacement
624 NE Loop 820
Hurst, Texas 76053</t>
  </si>
  <si>
    <t>Heating Ventilation Air Conditioning (HVAC) System replacement (includes controls)</t>
  </si>
  <si>
    <t>5-WIC-17-62608</t>
  </si>
  <si>
    <t>Wichita Falls Sub-District Office (Reg 5)
Roof Replacement 
5505 N. Central Expressway
Wichita Falls, Texas 79306</t>
  </si>
  <si>
    <t>Replace Roof of main building - construction phase.  (TFC is engineering roof replacement from Rider 45 DM funds)</t>
  </si>
  <si>
    <t>2-BEU-17-62609</t>
  </si>
  <si>
    <t>Beaumont District Office (Reg 2)
HVAC Replacement
7200 Eastex Freeway
Beaumont, Texas 77708</t>
  </si>
  <si>
    <t>Replacement of Heating Ventilation Air Conditioning (HVAC) Distribution System.</t>
  </si>
  <si>
    <t>3-LAR-17-62610</t>
  </si>
  <si>
    <t>Laredo District Office (Reg 3)
Vacant area refresh
1901 Bob Bullock Loop
Laredo, Texas 78043</t>
  </si>
  <si>
    <t>Vacant lab area - Refresh all deteriorated finishes and systems, lighting, roof, HVAC, and other infrastructure serving that area.</t>
  </si>
  <si>
    <t>5-ABI-17-62611</t>
  </si>
  <si>
    <t>Abilene District Office (Reg 5)
HVAC Replacement 
2720 Industrial Boulevard
Abilene, Texas 79605</t>
  </si>
  <si>
    <t>1-CLE-17-62612</t>
  </si>
  <si>
    <t>Cleburne Area Office (Reg 1)
HVAC Replacement
600 W. Kilpatrick St.
Cleburne, Texas 76031</t>
  </si>
  <si>
    <t>Heating Ventilation Air Conditioning (HVAC) System replacement</t>
  </si>
  <si>
    <t>5-CHI-17-62613</t>
  </si>
  <si>
    <t>Childress Area Office (Reg 5)
HVAC Replacement
1700 Ave. F Northwest
Childress, Texas 79201</t>
  </si>
  <si>
    <t>Replacement of Heating Ventilation Air Conditioning (HVAC) System.</t>
  </si>
  <si>
    <t>2-HGR-17-62614</t>
  </si>
  <si>
    <t>Houston Grant Road Driver License Office (Reg 2)
Drainage Repairs - 
10503 Grant Road
Houston, Texas 77070</t>
  </si>
  <si>
    <t>DL parking lot repairs and drainage deficiencies</t>
  </si>
  <si>
    <t>4-ODE-17-62615</t>
  </si>
  <si>
    <t>Odessa Area Office (Reg 4)
HVAC Replacement
1910 IH-20 West
Odessa, Texas 79762</t>
  </si>
  <si>
    <t>Heating Ventilation Air Conditioning (HVAC) System replacement (includes controls)  (Combined with project 4-ODE-17-62847)  Replacing seven RTUs and 1 exhaust fan on the roof</t>
  </si>
  <si>
    <t>Rolled into priority project 38.  Estimated completion 5/30/17</t>
  </si>
  <si>
    <t>4-GAT-17-62616</t>
  </si>
  <si>
    <t>El Paso Gateway East Driver License Office (Reg 4)
HVAC Replacement
7300 Gateway East
El Paso, Texas 79915</t>
  </si>
  <si>
    <t>HQ-L-16-62617</t>
  </si>
  <si>
    <t>Austin HQ (Building L)
HVAC Replacement
5710 Guadalupe
Austin, Texas 78752</t>
  </si>
  <si>
    <t>Partial RTU replacements - Building L - Fleet Operations</t>
  </si>
  <si>
    <t>HQ-GA-17-62618</t>
  </si>
  <si>
    <t>Austin HQ (Building G Annex)
Chiller/Boiler Replacement
5805 North Lamar Blvd
Austin, Texas 78752</t>
  </si>
  <si>
    <t>Replace chillers/boilers in Building G Annex - Multi-Service Facility</t>
  </si>
  <si>
    <t>HQ-E-17-62619</t>
  </si>
  <si>
    <t>Austin HQ (Building E)
Boiler Replacement
5805 North Lamar Blvd
Austin, Texas 78752</t>
  </si>
  <si>
    <t>Replace boiler in Building E - Law Enforcement Facility</t>
  </si>
  <si>
    <t>HQ-C-17-62620</t>
  </si>
  <si>
    <t>Austin HQ (Building C)
HVAC Replacement
5805 North Lamar Blvd
Austin, Texas 78752</t>
  </si>
  <si>
    <t>Partial HVAC replacement for Building C Training Academy</t>
  </si>
  <si>
    <t>HQ-A-17-62621</t>
  </si>
  <si>
    <t>Austin HQ (Building A)
Roof Replacement
5805 North Lamar Blvd
Austin, Texas 78752</t>
  </si>
  <si>
    <t>Partial roof replacement for Building A</t>
  </si>
  <si>
    <t>HQ-E-17-62622</t>
  </si>
  <si>
    <t>Austin HQ (Building E)
Roof Replacement
5805 North Lamar Blvd
Austin, Texas 78752</t>
  </si>
  <si>
    <t>Partial roof replacement for Building E - Law Enforcement Facility</t>
  </si>
  <si>
    <t>HQ-O-17-62623</t>
  </si>
  <si>
    <t>Austin HQ (Building O)
Sprinkler System
5601 Guadalupe
Austin, Texas 78752</t>
  </si>
  <si>
    <t>Add Sprinklers (Fire Marshal recommendation) - Building O Fleet Operations</t>
  </si>
  <si>
    <t>2-CON-17-62624</t>
  </si>
  <si>
    <t>Conroe District Office (Reg 2)
Ductwork Replacement 
2 Hilbig St.
Conroe, Texas 77301</t>
  </si>
  <si>
    <t>Ductwork replacement-system reviewed and found contaminants and poor IAQ in facility due to condition of ductwork.  Funding request to replace all flex duct and have the hard duct cleaned and sealed.  (Includes office and Motor Vehicle Theft (MVT) Garage</t>
  </si>
  <si>
    <t>1-GAR-17-62625</t>
  </si>
  <si>
    <t>Garland Regional Headquarters (Reg 1)
Site Lighting Replacement
350 West IH-30
Garland, Texas 75043</t>
  </si>
  <si>
    <t>Replace aged site lighting.</t>
  </si>
  <si>
    <t>1-GAR-17-62626</t>
  </si>
  <si>
    <t>Garland Regional Headquarters (Reg 1)
Electrical Replacement
350 West IH-30
Garland, Texas 75043</t>
  </si>
  <si>
    <t>Replace aged electrical system</t>
  </si>
  <si>
    <t>1-GAR-17-62627</t>
  </si>
  <si>
    <t>Garland Regional Headquarters (Reg 1)
Plumbing Replacement
350 West IH-30
Garland, Texas 75043</t>
  </si>
  <si>
    <t>Replace aged plumbing (i.e.:  Natural Gas system, domestic water system and fixtures, etc.)</t>
  </si>
  <si>
    <t>1-GAR-17-62628</t>
  </si>
  <si>
    <t>Garland Regional Headquarters (Reg 1)
Foundation Study
350 West IH-30
Garland, Texas 75043</t>
  </si>
  <si>
    <t>Several signs of stress and settlement is seen throughout the facility, specifically on the Westside of the building. Recommend a professional structural engineering study be conducted for resolution.</t>
  </si>
  <si>
    <t>Project</t>
  </si>
  <si>
    <t>Pierce Sub-District Office (Reg 2)
Foundation Study
19692 US Hwy 59
El Campo, Texas 77437</t>
  </si>
  <si>
    <t>Northwest wall and a part of Northeast wall are showings signs of structural degradation. Recommend professional study.</t>
  </si>
  <si>
    <t>2-BAY-17-62630</t>
  </si>
  <si>
    <t>Baytown Area Office (Reg 2)
Foundation Repairs
5420 Decker Drive
Baytown, Texas 77520</t>
  </si>
  <si>
    <t>Repair foundation / interior finishes</t>
  </si>
  <si>
    <t>5-CHI-17-62631</t>
  </si>
  <si>
    <t xml:space="preserve">Childress Area Office (Reg 5)
Foundation Study
1700 Ave. F Northwest
Childress, Texas 79201
</t>
  </si>
  <si>
    <t xml:space="preserve">The retaining walls are cracking and showing signs of structural problems. Recommend professional study. </t>
  </si>
  <si>
    <t>1-SUL-17-62632</t>
  </si>
  <si>
    <t>Sulphur Springs Area Office (Reg 1)
Foundation Study
1528 E. Shannon Road
Sulphur Springs, Texas 75482</t>
  </si>
  <si>
    <t xml:space="preserve">Settlement cracks in foundation, exterior walls, and interior wall systems.  Recommend a professional structural engineering study be conducted for resolution.  </t>
  </si>
  <si>
    <t>2-CON-17-62633</t>
  </si>
  <si>
    <t>Conroe District Office (Reg 2)
Foundation Study 
804 Interstate 45 South
Conroe, Texas 77304</t>
  </si>
  <si>
    <t>Exterior walls are showing stress and damage at the MVT Garage.  Recommend professional structure analysis to determine condition and repair of exterior wall and implement repairs.</t>
  </si>
  <si>
    <t>HQ-L-17-62634</t>
  </si>
  <si>
    <t>Austin HQ (Building L)
Car Wash Replacement
5710 Guadalupe
Austin, Texas 78752</t>
  </si>
  <si>
    <t>Replace car wash at Fleet Operations - Building L</t>
  </si>
  <si>
    <t>4-ODE-17-62847</t>
  </si>
  <si>
    <t>Odessa Area  Office (Reg 4)
HVAC Replacement
1910 IH-20 West
Odessa, Texas 79762</t>
  </si>
  <si>
    <t>Terminal &amp; Package Units (Building Automation System)  (Combined with project 4-ODE-17-62615)  seven RTUs and 1 exhaust fan on the roof</t>
  </si>
  <si>
    <t>4-ODE-17-62754</t>
  </si>
  <si>
    <t>Odessa Area Office (Reg 4)
Roof Replacement
1910 IH-20 West
Odessa, Texas 79762</t>
  </si>
  <si>
    <t>Roof Coverings/openings-built-up roofing replacement</t>
  </si>
  <si>
    <t>ST-FUEL-16-62739</t>
  </si>
  <si>
    <t>Statewide
Fuel System Maintenance/Removal</t>
  </si>
  <si>
    <t>UST/AST fueling systems repairs/maintenance/removal</t>
  </si>
  <si>
    <t>3/31/18 - Waiting for TCEQ final clearance</t>
  </si>
  <si>
    <t>5-AMA-17-62740</t>
  </si>
  <si>
    <t>Amarillo District Office (Reg 5)
Exterior Door/Window Replacement
4200 Canyon Dr.
Amarillo, Texas 79109</t>
  </si>
  <si>
    <t>Exterior doors replacement/Window replacement</t>
  </si>
  <si>
    <t>6-ADO-17-62741</t>
  </si>
  <si>
    <t>Austin District Office (Reg 6)
HVAC Replacement
9000 IH-35 North
Austin, Texas  78753</t>
  </si>
  <si>
    <t>HVAC controls &amp; instrumentation replacement, distribution systems, Terminal &amp; package units replacement/upgrade (Add BAS as needed), HVAC test and balance</t>
  </si>
  <si>
    <t>6-ADO-17-62742</t>
  </si>
  <si>
    <t>Austin District Office (Reg 6)
Roof Replacement
9000 IH-35 North
Austin, Texas  78753</t>
  </si>
  <si>
    <t>Roof Coverings built-up roofing replacement</t>
  </si>
  <si>
    <t>2-HHQ-17-62743</t>
  </si>
  <si>
    <t>Houston Regional Headquarters (West Road) Crime Lab (Reg 2)
Chiller Replacement
12230 West Road
Jersey Village, Texas 77065</t>
  </si>
  <si>
    <t>Chiller replacement</t>
  </si>
  <si>
    <t>4-SAN-17-62744</t>
  </si>
  <si>
    <t>San Angelo Sub-District Office  (Reg 4)
HVAC Replacement
1600 W. Loop 306
San Angelo, Texas 76903</t>
  </si>
  <si>
    <t>4-SAN-17-62745</t>
  </si>
  <si>
    <t>San Angelo Sub-District Office (Reg 4)
Roof Replacement
1600 W. Loop 306
San Angelo, Texas 76903</t>
  </si>
  <si>
    <t>1-HUR-17-62746</t>
  </si>
  <si>
    <t>Hurst Sub-District Office (Reg 1)
Roof Replacement
624 NE Loop 820
Hurst, Texas 76053</t>
  </si>
  <si>
    <t>Roof Coverings built-up roofing replacement (Including roof openings)</t>
  </si>
  <si>
    <t>3-EAG-17-62747</t>
  </si>
  <si>
    <t>Eagle Pass Area Office (Reg 3)
HVAC Replacement
32 Foster Maldonado Boulevard
Eagle Pass, Texas 78852</t>
  </si>
  <si>
    <t>Terminal &amp; package units replacement/upgrade (Add BAS as needed)</t>
  </si>
  <si>
    <t>3-HAR-17-62748</t>
  </si>
  <si>
    <t>Harlingen Area Office (Reg 3)
Roof Repairs
1630 N. 77 Sunshine Strip
Harlingen, Texas 78550</t>
  </si>
  <si>
    <t>Roof repairs</t>
  </si>
  <si>
    <t>3-BEE-17-62749</t>
  </si>
  <si>
    <t>Beeville Area Office  (Reg 3)
HVAC Replacement
400 S. Hillside Drive
Beeville, Texas 78102</t>
  </si>
  <si>
    <t>3-BEE-17-62750</t>
  </si>
  <si>
    <t>Beeville Area Office (Reg 3)
Roof Repairs
400 S. Hillside Drive
Beeville, Texas 78102</t>
  </si>
  <si>
    <t>4-BIG-17-62751</t>
  </si>
  <si>
    <t>Big Spring Area Office (Reg 4)
HVAC Replacement
5725 W. IH-20
Big Spring, Texas 79720</t>
  </si>
  <si>
    <t>Terminal &amp; package units replacement/upgrade - including split DX (Add BAS as needed)</t>
  </si>
  <si>
    <t>ST-PM-17-62635</t>
  </si>
  <si>
    <t>Statewide
TFC Project Mgmt. Fees</t>
  </si>
  <si>
    <t>TFC Project Management fees.</t>
  </si>
  <si>
    <t>HQ-C-16-62904</t>
  </si>
  <si>
    <t>Austin HQ (Building C)
Boiler Replacement
5805 North Lamar Blvd
Austin, Texas 78752</t>
  </si>
  <si>
    <t>Boiler replacement (two boilers supporting original building)</t>
  </si>
  <si>
    <t>2-BRE-17-62752</t>
  </si>
  <si>
    <t>Brenham Area Office (Reg 2)
HVAC Controls Replacement
975 Hwy 290 West.
Brenham, Texas 77834</t>
  </si>
  <si>
    <t>2-BRE-17-62753</t>
  </si>
  <si>
    <t>Brenham Area Office (Reg 2)
Roof Replacement
975 Hwy 290 West.
Brenham, Texas 77834</t>
  </si>
  <si>
    <t>Roof Coverings built-up roofing replacement and access ladder</t>
  </si>
  <si>
    <t>2-ORA-17-62755</t>
  </si>
  <si>
    <t>Orange Area Office (Reg 2)
Roof Replacement
711 South Hwy 87
Orange, Texas 77630</t>
  </si>
  <si>
    <t>4-OZO-16-62756</t>
  </si>
  <si>
    <t xml:space="preserve">Ozona Area Office (Reg 4)
HVAC Replacement
1503 Monterey St
Ozona, Texas  76943
</t>
  </si>
  <si>
    <t>HVAC controls &amp; instrumentation replacement, distribution systems, Terminal &amp; package units replacement/upgrade (Add BAS as needed), HVAC test and balance (Project was completed from other funding)</t>
  </si>
  <si>
    <t>Project completed in prior fiscal year using other funding.</t>
  </si>
  <si>
    <t>4-Pec-18-62757</t>
  </si>
  <si>
    <t>Pecos Area Office (Reg 4)
HVAC Replacement
148 N. Frontage I-20 West
Pecos, Texas 79772</t>
  </si>
  <si>
    <t>Terminal &amp; package units replacement/upgrade (Add BAS as needed), Distribution systems, controls and instrumentation replacement</t>
  </si>
  <si>
    <t>4-Pec-17-62758</t>
  </si>
  <si>
    <t>Pecos Area Office (Reg 4)
Roof Replacement
148 N. Frontage I-20 West
Pecos, Texas 79772</t>
  </si>
  <si>
    <t>Roof Coverings built-up roofing replacement/roof openings</t>
  </si>
  <si>
    <t>3-UVA-17-62759</t>
  </si>
  <si>
    <t>Uvalde Area Office (Reg 3)
Roof Replacement
2901 E. Main
Uvalde, Texas 78801</t>
  </si>
  <si>
    <t>1-GAR-18-62760</t>
  </si>
  <si>
    <t>Garland Regional Headquarters Site (Reg 1)
Communication &amp; Security
350 West IH-30
Garland, Texas 75043</t>
  </si>
  <si>
    <t>Site Comm &amp; Security (i.e.: fencing, gate access control, etc.).  Project converted to update interior access controls</t>
  </si>
  <si>
    <t>1-GAR-17-62761</t>
  </si>
  <si>
    <t>Garland Regional Headquarters Site (Reg 1)
Landscaping Upgrade
350 West IH-30
Garland, Texas 75043</t>
  </si>
  <si>
    <t>Landscaping (xeriscape) upgrade</t>
  </si>
  <si>
    <t>TBD by TFC after IAC is executed</t>
  </si>
  <si>
    <t>Garland Regional Headquarters Site (Reg 1)
Parking Lot Replacement
350 West IH-30
Garland, Texas 75043</t>
  </si>
  <si>
    <t>Parking lot/pedestrian paving/driveways replacement</t>
  </si>
  <si>
    <t>Garland Regional Headquarters Site (Reg 1)
Sanitary Sewer Replacement
350 West IH-30
Garland, Texas 75043</t>
  </si>
  <si>
    <t>Sanitary sewer replacement</t>
  </si>
  <si>
    <t>Garland Regional Headquarters Site (Reg 1)
Site Development
350 West IH-30
Garland, Texas 75043</t>
  </si>
  <si>
    <t>Site Development (i.e.:  Storm water system, etc.)</t>
  </si>
  <si>
    <t>Garland Regional Headquarters Site (Reg 1)
Water Supply Upgrade
350 West IH-30
Garland, Texas 75043</t>
  </si>
  <si>
    <t>Water Supply upgrade/replacement</t>
  </si>
  <si>
    <t>2-PIE-18-62766</t>
  </si>
  <si>
    <t>Pierce Sub-District Office (Reg 2)
Ductwork Replacement
19692 US Hwy 59
El Campo, Texas 77437</t>
  </si>
  <si>
    <t>Duct work and insulation replacement</t>
  </si>
  <si>
    <t>2-BRE-17-62767</t>
  </si>
  <si>
    <t>Brenham Area Office (Reg 2)
Exterior Wall Repair
975 Hwy 290 West.
Brenham, Texas 77834</t>
  </si>
  <si>
    <t>Exterior walls repair</t>
  </si>
  <si>
    <t>2-HHQ-17-62768</t>
  </si>
  <si>
    <t>Houston Regional Headquarters (West Road) (Reg 2)
Security System Replacement
12230 West Road
Jersey Village, Texas 77065</t>
  </si>
  <si>
    <t>Security system replacement</t>
  </si>
  <si>
    <t>4-MID-17-62769</t>
  </si>
  <si>
    <t>Midland Sub District Office (Reg 4)
Vacant DL Remodel/Refresh
2405 S. Loop 250 West
Midland, Texas 79703</t>
  </si>
  <si>
    <t>Remodel vacant DL area including to replacing deteriorated finishes and MEP systems</t>
  </si>
  <si>
    <t>5-AMA-18-62770</t>
  </si>
  <si>
    <t>Amarillo District Office (Reg 5)
Security System Replacement
4200 Canyon Dr.
Amarillo, Texas 79109</t>
  </si>
  <si>
    <t>5-AMA-18-62771</t>
  </si>
  <si>
    <t>Amarillo District Office (Reg 5)
Sprinkler System
4200 Canyon Dr.
Amarillo, Texas 79109</t>
  </si>
  <si>
    <t>Sprinkler System</t>
  </si>
  <si>
    <t>8-31-18 - Phased project.  Upon completion of TFC's portion, DPS will begin.</t>
  </si>
  <si>
    <t>5-AMA-18-62772</t>
  </si>
  <si>
    <t>Amarillo District Office (Reg 5)
Foundation Study/Repair
4200 Canyon Dr.
Amarillo, Texas 79109</t>
  </si>
  <si>
    <t>Standard Foundations</t>
  </si>
  <si>
    <t>5-AMA-17-62773</t>
  </si>
  <si>
    <t>Amarillo District Office  (Reg 5)
Interior Finishes Replacement
4200 Canyon Dr.
Amarillo, Texas 79109</t>
  </si>
  <si>
    <t>Ceiling, wall, floor finishes replacement</t>
  </si>
  <si>
    <t>5-AMA-18-62774</t>
  </si>
  <si>
    <t>Amarillo District Office (Reg 5)
Fittings Replacement
4200 Canyon Dr.
Amarillo, Texas 79109</t>
  </si>
  <si>
    <t>Fittings (Specialties) replacement</t>
  </si>
  <si>
    <t>6-ADO-17-62775</t>
  </si>
  <si>
    <t>Austin District Office Site (Reg 6)
Parking Lot Replacement
9000 IH-35 North
Austin, Texas  78753</t>
  </si>
  <si>
    <t>Parking lot replacement</t>
  </si>
  <si>
    <t>6-ADO-17-62776</t>
  </si>
  <si>
    <t>Austin District Office Site (Reg 6)
Site Lighting Replacement/Upgrade
9000 IH-35 North
Austin, Texas  78753</t>
  </si>
  <si>
    <t>Site Lighting</t>
  </si>
  <si>
    <t>6-ADO-18-62777</t>
  </si>
  <si>
    <t>Austin District Office Site (Reg 6)
Communication &amp; Security
9000 IH-35 North
Austin, Texas  78753</t>
  </si>
  <si>
    <t>Site Comm &amp; Security (i.e.: fencing, gate access control, etc.)</t>
  </si>
  <si>
    <t>6-ADO-18-62778</t>
  </si>
  <si>
    <t>Austin District Office Storage Hwy Patrol (Reg 6)
Special Structures
9000 IH-35 North
Austin, Texas  78753</t>
  </si>
  <si>
    <t>Special Structures - Storage Bldg. &lt; 1000sf - Roof replacement, paint/waterproof exterior</t>
  </si>
  <si>
    <t>5-ABI-18-62779</t>
  </si>
  <si>
    <t>Abilene District Office (Reg 5)
Security/Site System Replacement
2720 Industrial Boulevard
Abilene, Texas 79605</t>
  </si>
  <si>
    <t>3-LAR-18-62780</t>
  </si>
  <si>
    <t>Laredo District Office (Reg 3)
Ceiling Replacement
1901 Bob Bullock Loop
Laredo, Texas 78043</t>
  </si>
  <si>
    <t>Ceiling/wall finishes replacement</t>
  </si>
  <si>
    <t>3-LAR-18-62781</t>
  </si>
  <si>
    <t>Laredo District Office (Reg 3)
Security System Replacement
1901 Bob Bullock Loop
Laredo, Texas 78043</t>
  </si>
  <si>
    <t>6-WAC-17-62782</t>
  </si>
  <si>
    <t>Waco District  Office (Reg 6)
Interior Finishes Replacement
1617 E. Crest Dr.
Waco, Texas  76705</t>
  </si>
  <si>
    <t>6-WAC-18-62783</t>
  </si>
  <si>
    <t>Waco District Office (Reg 6)
Fixed Furnishings Replacement
1617 E. Crest Dr.
Waco, Texas  76705</t>
  </si>
  <si>
    <t>Fixed furnishings replacement</t>
  </si>
  <si>
    <t>3-EAG-17-62784</t>
  </si>
  <si>
    <t>Eagle Pass Area Office (Reg 3)
Interior Finishes Replacement
32 Foster Maldonado Boulevard
Eagle Pass, Texas 78852</t>
  </si>
  <si>
    <t>Eagle Pass Area Office (Reg 3)
Electrical Systems
32 Foster Maldonado Boulevard
Eagle Pass, Texas 78852</t>
  </si>
  <si>
    <t>Other Electrical Systems (Repair illuminated exit signs throughout the facility and add emergency lighting where needed.)</t>
  </si>
  <si>
    <t>3-EAG-18-62786</t>
  </si>
  <si>
    <t>Eagle Pass Area Office (Reg 3)
Security System Replacement
32 Foster Maldonado Boulevard
Eagle Pass, Texas 78852</t>
  </si>
  <si>
    <t>Security system replacement Include gate access control</t>
  </si>
  <si>
    <t>Eagle Pass Area Office (Reg 3)
Sprinkler System
32 Foster Maldonado Boulevard
Eagle Pass, Texas 78852</t>
  </si>
  <si>
    <t>Eagle Pass Site (Reg 3)
Communication &amp; Security
32 Foster Maldonado Boulevard
Eagle Pass, Texas 78852</t>
  </si>
  <si>
    <t>Site Comm &amp; Security (i.e.: fencing, etc.)</t>
  </si>
  <si>
    <t>Eagle Pass Site (Reg 3)
Landscaping Upgrade
32 Foster Maldonado Boulevard
Eagle Pass, Texas 78852</t>
  </si>
  <si>
    <t>Eagle Pass Site (Reg 3)
Site Lighting Replacement/Upgrade
32 Foster Maldonado Boulevard
Eagle Pass, Texas 78852</t>
  </si>
  <si>
    <t>5-AMA-17-62791</t>
  </si>
  <si>
    <t>Amarillo MVT Building (Reg 5)
Electrical Systems
4200 Canyon Dr.
Amarillo, Texas 79109</t>
  </si>
  <si>
    <t>Other Electrical Systems (Add  illuminated exit signs throughout the facility and add emergency lighting where needed.)</t>
  </si>
  <si>
    <t>5-AMA-18-62792</t>
  </si>
  <si>
    <t>Amarillo Site (Reg 5)
Communication &amp; Security
4200 Canyon Dr.
Amarillo, Texas 79109</t>
  </si>
  <si>
    <t>5-AMA-17-62793</t>
  </si>
  <si>
    <t>Amarillo Site (Reg 5)
Fuel Distribution Replacement
4200 Canyon Dr.
Amarillo, Texas 79109</t>
  </si>
  <si>
    <t>Fuel distribution replacement</t>
  </si>
  <si>
    <t>5-AMA-17-62794</t>
  </si>
  <si>
    <t>Amarillo Site (Reg 5)
Parking Lot/Pedestrian Paving
4200 Canyon Dr.
Amarillo, Texas 79109</t>
  </si>
  <si>
    <t>Parking lot/pedestrian paving replacement</t>
  </si>
  <si>
    <t>5-AMA-18-62795</t>
  </si>
  <si>
    <t>Amarillo Site (Reg 5)
Site Lighting Replacement/Upgrade
4200 Canyon Dr.
Amarillo, Texas 79109</t>
  </si>
  <si>
    <t>HQ-A-17-62796</t>
  </si>
  <si>
    <t>Austin HQ (Building A)
AHU/FCU Replacement
5805 North Lamar Blvd
Austin, Texas 78752</t>
  </si>
  <si>
    <t>HVAC - replace all AHU and FCUs not already in process/completed</t>
  </si>
  <si>
    <t>HQ-A-18-62797</t>
  </si>
  <si>
    <t>Austin HQ (Building A)
DDC Retrofit
5805 North Lamar Blvd
Austin, Texas 78752</t>
  </si>
  <si>
    <t>HVAC - retrofit existing pneumatic controls to DDC</t>
  </si>
  <si>
    <t>2-BRY-17-XXXXX</t>
  </si>
  <si>
    <t>Bryan District Office (Reg 2)
Foundation/Drainage Modifications
2571 North Earl Rudder Freeway
Bryan, Texas 77805</t>
  </si>
  <si>
    <t>Foundation/site drainage modifications</t>
  </si>
  <si>
    <t xml:space="preserve"> TBD by TFC</t>
  </si>
  <si>
    <t>6-WTR-17-XXXX</t>
  </si>
  <si>
    <t>Waco Texas Rangers Headquarters and Education Center (Reg 6)
HVAC Replacement
102 Texas Ranger Trail
Waco, Texas 76705</t>
  </si>
  <si>
    <t>1-TER-17-62917</t>
  </si>
  <si>
    <t>Terrell Area Office (Reg 1)
Drainage Repairs
111 Tejas Drive
Terrell, Texas 75160</t>
  </si>
  <si>
    <t>Site drainage repairs</t>
  </si>
  <si>
    <t>Eagle Pass Area Office (Reg 3)
Foundation/Drainage Modifications
32 Foster Maldonado Boulevard
Eagle Pass, Texas 78852</t>
  </si>
  <si>
    <t>6-ANW-17-XXXXX</t>
  </si>
  <si>
    <t>Austin Northwest Area Office (Reg 6)
Interior Finish Replacement
13730 Research Boulevard
Austin, Texas  78750</t>
  </si>
  <si>
    <t xml:space="preserve"> 12/7/17</t>
  </si>
  <si>
    <t>HQ-L-17-62903</t>
  </si>
  <si>
    <t>Austin HQ (Building L)
Car Lift Replacement
5710 Guadalupe
Austin, Texas 78752</t>
  </si>
  <si>
    <t>Replace 18 original car lifts that are no longer functioning, leaking hydraulic oil, or not operating effectively.</t>
  </si>
  <si>
    <t>ST-CON-16-62636</t>
  </si>
  <si>
    <t>Statewide
Unexpected DM repairs/Project Contingency</t>
  </si>
  <si>
    <t>Statewide
Unexpected DM repairs/Project Contingency:  Emergency deferred maintenance repairs includes all trades listed above and unforeseen emergency building/infrastructure repairs as necessary for prior biennium and current DM projects.</t>
  </si>
  <si>
    <t>Duration of projects.</t>
  </si>
  <si>
    <t>ST-CONB-17-62894</t>
  </si>
  <si>
    <t>Statewide
Unexpected DM repairs/Project Contingency:  Emergency deferred maintenance repairs includes all trades listed above and unforeseen emergency building/infrastructure repairs as necessary for prior biennium and current DM projects.  May also include any addition project expenses such as TFC fees</t>
  </si>
  <si>
    <t>ST-CON-16-62461</t>
  </si>
  <si>
    <t>Childress Area Office (Reg 5)
Roof Replacement
1700 Ave. F Northwest
Childress, Texas 79201</t>
  </si>
  <si>
    <t>Statewide
Unexpected DM repairs/Project Contingency:  Replace Childress radio shop roof (Roof is leaking and contains asbestos) 3/24/16 - entered req.</t>
  </si>
  <si>
    <t>4-ALP-16-62461</t>
  </si>
  <si>
    <t>Alpine Area Office (Reg 4)
Energy Efficiency Project
3500 North Highway 118
Alpine, Texas 79830</t>
  </si>
  <si>
    <t>Statewide
Unexpected DM repairs/Project Contingency:  Add ceiling insulation to increase energy efficiency to assist HVAC system to better control temperature in open ceiling area.</t>
  </si>
  <si>
    <t>2-Gal-16-62441</t>
  </si>
  <si>
    <t>Galveston Driver License Office (Reg 2)
Replace Failed RTU
6802 Broadway
Galveston, Texas 77554</t>
  </si>
  <si>
    <t>Statewide
Unexpected DM repairs/Project Contingency:  Replace failed 10-ton RTU</t>
  </si>
  <si>
    <t>4-EHQ-16-62441</t>
  </si>
  <si>
    <t>El Paso Regional Headquarters (Reg 4)
RTU Replacement
11612 Scott Simpson
El Paso, Texas 79936</t>
  </si>
  <si>
    <t>Statewide
Unexpected DM repairs/Project Contingency:  Replace failed 2.5 Ton RTU (Commander's area)</t>
  </si>
  <si>
    <t>1-Min-16-62441</t>
  </si>
  <si>
    <t>Mineral Wells Area Office (Reg 1)
RTU Replacement
600 FM 1821 North
Mineral Wells, Texas  76067</t>
  </si>
  <si>
    <t>Statewide
Unexpected DM repairs/Project Contingency:  Replace failed 5 ton RTU.</t>
  </si>
  <si>
    <t>2-BAY-16-62441</t>
  </si>
  <si>
    <t>Baytown Area Office (Reg 2)
RTU Replacement
5420 Decker Drive
Baytown, Texas 77520</t>
  </si>
  <si>
    <t>Statewide
Unexpected DM repairs/Project Contingency:  Replace failed 3 ton RTU</t>
  </si>
  <si>
    <t>HQ-TTC-16-62441</t>
  </si>
  <si>
    <t>Tactical Training Center (HQ)
RTU Replacement
820 CR 240
Florence, Texas 76527</t>
  </si>
  <si>
    <t>Statewide
Unexpected DM repairs/Project Contingency:  Replace failed 2 ton RTU</t>
  </si>
  <si>
    <t>3-DEL-16-62431</t>
  </si>
  <si>
    <t>Del Rio Sub District Office (Reg 3)
Water Heater Replacement
2012 Veteran Boulevard
Del Rio, Texas 78840</t>
  </si>
  <si>
    <t>Statewide
Unexpected DM repairs/Project Contingency:  Replace failed water heater</t>
  </si>
  <si>
    <t>HQ-L-16-62441</t>
  </si>
  <si>
    <t>Austin HQ (Building L)
Shop Heaters Replacement
5710 Guadalupe
Austin, Texas 78752</t>
  </si>
  <si>
    <t>Statewide
Unexpected DM repairs/Project Contingency:  Replace 6 outdated gas fired shop heaters (Labor only) and install 5 natural gas shop heaters.</t>
  </si>
  <si>
    <t>2-ROS-16-62481</t>
  </si>
  <si>
    <t>Rosenberg Area Office (Reg 2)
Water Line Replacement
5505 Avenue N.
Rosenberg, TX 77471-5640</t>
  </si>
  <si>
    <t>Statewide
Unexpected DM repairs/Project Contingency:  Water Line Replacement due to line breakage</t>
  </si>
  <si>
    <t>2-ANG-16-62441</t>
  </si>
  <si>
    <t>Angleton Driver License Office (Reg 2)
RTU Replacement
501 South Velasco
Angleton, Texas 77515</t>
  </si>
  <si>
    <t>1-GCL-16-62441</t>
  </si>
  <si>
    <t>Garland Crime Laboratory (Reg 1)
BTU Boiler Replacement
402 West IH-30
Garland, Texas 75043</t>
  </si>
  <si>
    <t xml:space="preserve">Statewide
Unexpected DM repairs/Project Contingency:  Replace 2 failed BTU boilers and appurtenances </t>
  </si>
  <si>
    <t>3-WES-16-62441</t>
  </si>
  <si>
    <t>Weslaco Regional Headquarters (Reg 3)
VFD Replacement
2525 N. International Blvd
Weslaco, TX 78596</t>
  </si>
  <si>
    <t>Statewide
Unexpected DM repairs/Project Contingency:  Replace failed VFD</t>
  </si>
  <si>
    <t>2-LUF-16-62441</t>
  </si>
  <si>
    <t>Lufkin Sub-District Office (Reg 2)
Replace cooling system
2809 South John Redditt Drive
Lufkin, TX 75904</t>
  </si>
  <si>
    <t>Statewide
Unexpected DM repairs/Project Contingency:  Replace split cooling system with a gas furnace</t>
  </si>
  <si>
    <t>2-BCA-16-62431</t>
  </si>
  <si>
    <t>Bay City Area Office (Reg 2)
510 Avenue F
Bay City, TX 77414</t>
  </si>
  <si>
    <t>Statewide
Unexpected DM repairs/Project Contingency:  Replace failed gas water heater</t>
  </si>
  <si>
    <t>HQ-C-16-62431</t>
  </si>
  <si>
    <t>Austin HQ (Building C&amp;E)
Boiler Replacement
5805 North Lamar Blvd
Austin, Texas 78752</t>
  </si>
  <si>
    <t xml:space="preserve">Statewide
Unexpected DM repairs/Project Contingency:  Replace deteriorated Bldg. C-Annex/ Building E Waterproofing Elev#16. &amp; Bldg. E-Rm. E001. </t>
  </si>
  <si>
    <t>HQ-CA-16-62451</t>
  </si>
  <si>
    <t>Austin HQ (Building C Annex)
Floor Finish Replacement
5805 North Lamar Blvd
Austin, Texas 78752</t>
  </si>
  <si>
    <t>Statewide
Unexpected DM repairs/Project Contingency:  Replace deteriorated Bldg. C-Annex/ Corridor C (basement) Annex Flooring.</t>
  </si>
  <si>
    <t>Austin HQ (Building C Annex)
Wall Finish Replacement
5805 North Lamar Blvd
Austin, Texas 78752</t>
  </si>
  <si>
    <t>Statewide
Unexpected DM repairs/Project Contingency:  Replace deteriorated Bldg. C-Annex/ Corridor C (basement) Annex wall covering.</t>
  </si>
  <si>
    <t>Houston Regional Headquarters (Reg 2)
Chiller Compressor Replacement
12230 West Road
Jersey Village, Texas 77065</t>
  </si>
  <si>
    <t>Statewide
Unexpected DM repairs/Project Contingency: Replace failed refrigerant compressor on Chiller #1, Circuit #2 at Region II HQ facility</t>
  </si>
  <si>
    <t>HQ-CA-16-62421</t>
  </si>
  <si>
    <t>Austin HQ (Complex)
Security Repairs
5805 North Lamar Blvd
Austin, Texas 78752</t>
  </si>
  <si>
    <t>Statewide
Unexpected DM repairs/Project Contingency:  Security System Repairs</t>
  </si>
  <si>
    <t>6-SAN-17-62441</t>
  </si>
  <si>
    <t>San Antonio Regional HQ (Reg 6)
RTU Replacement
6502 South New Braunfels Ave
San Antonio, Texas 78223</t>
  </si>
  <si>
    <t>Statewide
Unexpected DM repairs/Project Contingency:  Replace two failed RTU. (17.5 ton and 5 ton)</t>
  </si>
  <si>
    <t>2-BRY-17-62431</t>
  </si>
  <si>
    <t>Bryan District Office (Reg 2)
Generator Repair
2571 North Earl Rudder Freeway
Bryan, Texas 77805</t>
  </si>
  <si>
    <t>Statewide
Unexpected DM repairs/Project Contingency:  Replace failed water pump and perform annual maintenance.</t>
  </si>
  <si>
    <t>HQ-A-17-62431</t>
  </si>
  <si>
    <t>Austin HQ (Complex)
Generator Repair
5805 North Lamar Blvd
Austin, Texas 78752</t>
  </si>
  <si>
    <t xml:space="preserve">Statewide
Unexpected DM repairs/Project Contingency:  TDEM Generator internal repair. </t>
  </si>
  <si>
    <t>4-BIG-17-62461</t>
  </si>
  <si>
    <t>Big Spring Area Office (Reg 4)
Roof Repair
5725 W. IH-20
Big Spring, Texas 79720</t>
  </si>
  <si>
    <t>Statewide
Unexpected DM repairs/Project Contingency:  Roof repair</t>
  </si>
  <si>
    <t>HQ-U-17-62441</t>
  </si>
  <si>
    <t>Austin HQ (U)
Upgrade DDC
5805 North Lamar Blvd
Austin, Texas 78752</t>
  </si>
  <si>
    <t>Statewide
Unexpected DM repairs/Project Contingency:  Upgrade DDC in Building U and also include exterior lighting controls.</t>
  </si>
  <si>
    <t>6-Wac-17-62910</t>
  </si>
  <si>
    <t>Waco District  Office (Reg 6)
DM Multi-system project
1617 E. Crest Dr.
Waco, Texas  76705</t>
  </si>
  <si>
    <t>Statewide
Unexpected DM repairs/Project Contingency:  Complete ongoing DM projects (HVAC, roof, Electrical, Etc.)</t>
  </si>
  <si>
    <t>4-MID-17-62909</t>
  </si>
  <si>
    <t>Midland Sub District Office (Reg 4)
DM Multi-system project
2405 S. Loop 250 West
Midland, Texas 79703</t>
  </si>
  <si>
    <t>Statewide
Unexpected DM repairs/Project Contingency:  Complete ongoing DM projects (Roof, HVAC, Etc.)</t>
  </si>
  <si>
    <t>HQ-A-17-62481</t>
  </si>
  <si>
    <t>Austin HQ (Complex)
Exterior Lighting Upgrade
5805 North Lamar Blvd
Austin, Texas 78752</t>
  </si>
  <si>
    <t>Statewide
Unexpected DM repairs/Project Contingency: Upgrade lighting fixtures, floodlights, yard lights, at the HQ complex</t>
  </si>
  <si>
    <t>1-SHE-17-62461</t>
  </si>
  <si>
    <t>Sherman Sub district Office (Reg 1)
Roof Replacement
1413 Texoma Parkway
Sherman, Texas  75090</t>
  </si>
  <si>
    <t>Roof Replacement (approx. 5,160 sf - main/storage)</t>
  </si>
  <si>
    <t>Austin HQ (Complex)
Old Dormitory  Lighting Upgrade
5805 North Lamar Blvd
Austin, Texas 78752</t>
  </si>
  <si>
    <t>Statewide Unexpected DM repairs/Project Contingency: Upgrade lighting fixtures in floors 2 and 3 in the old dormitory</t>
  </si>
  <si>
    <t>2-CON-17-62913</t>
  </si>
  <si>
    <t>Brenham Area Office (Reg 2)
Site Work Upgrade
975 Hwy 290 West.
Brenham, Texas 77834</t>
  </si>
  <si>
    <t>Repair drainage issues that is causing flooding into the building.</t>
  </si>
  <si>
    <t>1-IRV-17-62461</t>
  </si>
  <si>
    <t xml:space="preserve">Irving Waiver Facility (Reg 1)
1613 W Irving Blvd
Irving, Texas </t>
  </si>
  <si>
    <t xml:space="preserve">Metal Roof Repair </t>
  </si>
  <si>
    <t>3-COR-17-62421</t>
  </si>
  <si>
    <t>Corpus Christi District Office (Reg 3)
Access Control System Upgrade
1922 S. Padre Island Drive
Corpus Christi, Texas 78416</t>
  </si>
  <si>
    <t>Statewide Unexpected DM repairs/Project Contingency: Upgrade Access Control system for the District Office</t>
  </si>
  <si>
    <t>1-FTW-17-62481</t>
  </si>
  <si>
    <t xml:space="preserve">Fort Worth DL Office (Reg 1)
Sewer System Repairs
6413 Woodway Drive
Fort Worth, Texas 76133
</t>
  </si>
  <si>
    <t>Statewide Unexpected DM repairs/Project Contingency:  Repair sewer system.</t>
  </si>
  <si>
    <t>1-SUL-17-62461</t>
  </si>
  <si>
    <t>Sulphur Springs Area Office (Reg 1)
Roof Replacement
1528 E. Shannon Road
Sulphur Springs, Texas 75482</t>
  </si>
  <si>
    <t>Statewide Unexpected DM repairs/Project Contingency:  Roof Replacement.  Roof is leaking and beyond repair.  Install metal roof</t>
  </si>
  <si>
    <t>2-HUN-17-62481</t>
  </si>
  <si>
    <t>Huntsville Area Office (Reg 2)
Sewer System Upgrade
523 South Highway 75 North
Huntsville, Texas 77320</t>
  </si>
  <si>
    <t>Statewide Unexpected DM repairs/Project Contingency:  Repair and upgrade sewer system to tie into new city line and remove septic tanks.</t>
  </si>
  <si>
    <t>6-WCL-17-62441</t>
  </si>
  <si>
    <t>Waco Crime Lab (Reg 6)
Replace Split System
1617 E. Crest Dr.
Waco, Texas  76705</t>
  </si>
  <si>
    <t>Statewide Unexpected DM repairs/Project Contingency:  Replace Split System.</t>
  </si>
  <si>
    <t>6-WAC-17-62421</t>
  </si>
  <si>
    <t>Waco District Office (Reg 6)
Security Access System Replacement
1617 E. Crest Dr.
Waco, Texas  76705</t>
  </si>
  <si>
    <t>Statewide Unexpected DM repairs/Project Contingency: Replace old security card access system.</t>
  </si>
  <si>
    <t>6-Aus-17-62431</t>
  </si>
  <si>
    <t>Austin North DL Office (Reg 6)
Automatic Door Opener
6121 North Lamar
Austin, Texas  78752</t>
  </si>
  <si>
    <t>Statewide Unexpected DM repairs/Project Contingency: Install automatic door openers for the public entrance to the DL office.</t>
  </si>
  <si>
    <t>Statewide
Unexpected DM repairs/Project Contingency:  Replace failed RTU. (50  ton)</t>
  </si>
  <si>
    <t>Austin HQ (Complex)
Building A Procurement Lighting Upgrade
5805 North Lamar Blvd
Austin, Texas 78752</t>
  </si>
  <si>
    <t>Upgrade existing lighting in the procurement area, building A to LED lighting</t>
  </si>
  <si>
    <t>HQ-A-17-62441</t>
  </si>
  <si>
    <t>Austin HQ (Complex)
Building K Replacement of AHU
5805 North Lamar Blvd
Austin, Texas 78752</t>
  </si>
  <si>
    <t>Replace existing AHU which is end of life.</t>
  </si>
  <si>
    <t>1-GAR-17-62441</t>
  </si>
  <si>
    <t>Garland Regional Headquarters  (Reg 1)
Chiller Replacement
350 West IH-30
Garland, Texas 75043</t>
  </si>
  <si>
    <t>Statewide
Unexpected DM repairs/Project Contingency:  Replace 60 ton air cooled chiller</t>
  </si>
  <si>
    <t>Houston Regional Headquarters (Reg 2)
Chiller Repair
12230 West Road
Jersey Village, Texas 77065</t>
  </si>
  <si>
    <t>Statewide
Unexpected DM repairs/Project Contingency: Chiller #1 Repair at Region II HQ facility</t>
  </si>
  <si>
    <t>Houston Regional Headquarters (Reg 2)
Boiler Repair
12230 West Road
Jersey Village, Texas 77065</t>
  </si>
  <si>
    <t>Statewide
Unexpected DM repairs/Project Contingency: Boiler #1 Repair at Region II HQ facility</t>
  </si>
  <si>
    <t>6-VIC-16-62441</t>
  </si>
  <si>
    <t>Victoria sub district Office (Reg 6)
CID HVAC Replacement
8802 North Navarro
Victoria, Texas 77904</t>
  </si>
  <si>
    <t>Statewide
Unexpected DM repairs/Project Contingency: HVAC in CID building Replacement</t>
  </si>
  <si>
    <t>ST-BAS-17-62341</t>
  </si>
  <si>
    <t>Statewide
Building Automation Systems</t>
  </si>
  <si>
    <t>Add Building Automation Systems as needed statewide.  TFC has been delegated this funding</t>
  </si>
  <si>
    <t>ST-TFC-17 - 62636</t>
  </si>
  <si>
    <t>TFC Contingency</t>
  </si>
  <si>
    <t>Added contingency TFC's projects</t>
  </si>
  <si>
    <t>3-CONB-17-62907</t>
  </si>
  <si>
    <t>Alice Area Office (Reg 3)
Roof Replacement
300 South Johnson Alice, Texas 78332</t>
  </si>
  <si>
    <t>Statewide
Unexpected DM repairs/Project Contingency-Bond:  Inspected roof due to reported leaks, replace deteriorated roof system.</t>
  </si>
  <si>
    <t>HQ-A-17-62911</t>
  </si>
  <si>
    <t>Austin HQ Bldg. G Chiller Replacement
5805 North Lamar Blvd
Austin, Texas 78752</t>
  </si>
  <si>
    <t>Statewide
Unexpected DM repairs/Project Contingency: emergency replacement of Chiller at Building G, HQ</t>
  </si>
  <si>
    <t>2-CONB-17-62912</t>
  </si>
  <si>
    <t>Houston Dacoma DL Office (Reg 2)
Exterior Lighting Upgrade
4545 Dacoma Road
Houston, Texas 77092</t>
  </si>
  <si>
    <t>Statewide
Unexpected DM repairs/Project Contingency-Bond:  Replace exterior wall packs, 4 pole lights and under canopy lighting with LED.</t>
  </si>
  <si>
    <t>4/31/17</t>
  </si>
  <si>
    <t>5-CONB-17-62916</t>
  </si>
  <si>
    <t>Sweetwater Area Office (Reg 5)
Roof Replacement 
600 Northwest Georgia
Sweetwater, Texas 79556</t>
  </si>
  <si>
    <t xml:space="preserve">Statewide
Unexpected DM repairs/Project Contingency:  Roof Replacement </t>
  </si>
  <si>
    <t>4-CONB-17 -XXXXX</t>
  </si>
  <si>
    <t>Midland Sub District Office (Reg 4)
Generator Replacement 
2405 S. Loop 250 West
Midland, Texas 79703</t>
  </si>
  <si>
    <t>Statewide
Unexpected DM repairs/Project Contingency:  Generator Replacement and upgrade emergency power distribution</t>
  </si>
  <si>
    <t>HQ-CONB-17-62908</t>
  </si>
  <si>
    <t>Tactical Training Center (HQ)
Security Replacement
820 CR 240
Florence, Texas 76527</t>
  </si>
  <si>
    <t>Statewide
Unexpected DM repairs/Project Contingency: Replace and upgrade security system</t>
  </si>
  <si>
    <t>3-LAR-18-XXXXX</t>
  </si>
  <si>
    <t>Laredo Crime Laboratory (Reg 3)
Retro Commissioning &amp; Verification Study
1901 Bob Bullock Loop
Laredo, Texas 78043</t>
  </si>
  <si>
    <t>Statewide
Unexpected DM repairs/Project Contingency: Laredo Crime Laboratory continues to experience HVAC control issues.  Retro commissioning and verification study will be conducted by an engineer.</t>
  </si>
  <si>
    <t>HQ-B-17-XXXXX</t>
  </si>
  <si>
    <t>Austin HQ (Building B)
Building B Renovation
5805 North Lamar Blvd
Austin, Texas 78752</t>
  </si>
  <si>
    <t>Complete renovations to vacated crime laboratory area and DM upgrades.</t>
  </si>
  <si>
    <t>TBD - developing schematics</t>
  </si>
  <si>
    <t>Consolidated</t>
  </si>
  <si>
    <t>Projects not funded</t>
  </si>
  <si>
    <t>Summary of projects not funded that were originally submitted 9-15-15 to the JOC</t>
  </si>
  <si>
    <t>Totals:</t>
  </si>
  <si>
    <t>Texas Military Department - Agency 401</t>
  </si>
  <si>
    <t>Leslie Gervais, CFMO Projeect Specialist</t>
  </si>
  <si>
    <t xml:space="preserve">Current Estimated Project Budget
</t>
  </si>
  <si>
    <t>Westheimer Readiness Center, 15150 Westheimer Parkway, Houston 77082</t>
  </si>
  <si>
    <t>The project will repair 69,029 sf of Readiness Center space to include compliance with ADA, ATFP, and current building code. General facility repairs to include: interior surfaces, mechanical and electrical systems, restrooms, and kitchen.</t>
  </si>
  <si>
    <t>General Revenue 25%, 
Federal Funds 75%</t>
  </si>
  <si>
    <t>yes</t>
  </si>
  <si>
    <t>Pasadina Readiness Center,  2917 San Augustine Avenue, Pasadina 77503</t>
  </si>
  <si>
    <t xml:space="preserve">The project will repair an existing 19,064 sf Readiness Center to include compliance with ADA, ATFP, and current building code. General facility repairs to include: interior surfaces, mechanical and electrical systems, restrooms, and kitchen.  </t>
  </si>
  <si>
    <t>General Revenue 50%, Federal Funds 50%</t>
  </si>
  <si>
    <t>San Marcos Readiness Center, 201 City Park, San Marcos 78666</t>
  </si>
  <si>
    <t xml:space="preserve">The project will repair an existing 10,776 sf Readiness Center to include compliance with ADA, ATFP, and current building code. General facility repairs to include: interior surfaces, mechanical and electrical systems, restrooms, and kitchen.  </t>
  </si>
  <si>
    <t>Grand Prairie, 1013 Lake Crest Drive, Grand Prairie 75051</t>
  </si>
  <si>
    <t xml:space="preserve">The project will repair 60,943 sf of Readiness Center space to include compliance with ADA, ATFP, and current building code. General facility repairs to include: interior surfaces, mechanical and electrical systems, restrooms, and kitchen.  </t>
  </si>
  <si>
    <t>Fairview Readiness Center, 4601 Fairview Drive, Austin 78731</t>
  </si>
  <si>
    <t xml:space="preserve">The project will repair an existing 50,603 sf Readiness Center to include compliance with ADA, ATFP, and current building code. General facility repairs to include: interior surfaces, mechanical and electrical systems, restrooms, and kitchen.  </t>
  </si>
  <si>
    <t>General Revenue 25%, Federal Funds 75%</t>
  </si>
  <si>
    <t>Camp Mabry Readiness Center (Bldg 75), 2200 West 35th Street, Austin, 78703</t>
  </si>
  <si>
    <t xml:space="preserve">The project will repair an existing 72,358 sf Readiness Center to include compliance with ADA, ATFP, and current building code. General facility repairs to include: interior surfaces, mechanical and electrical systems, restrooms, and kitchen.  </t>
  </si>
  <si>
    <t>El Paso Hondo Pass Readiness Center, 9100 Gateway North, El Paso 79924</t>
  </si>
  <si>
    <t xml:space="preserve">The project will repair an existing 44,555 sf Readiness Center to include compliance with ADA, ATFP, and current building code. General facility repairs to include: interior surfaces, mechanical and electrical systems, restrooms, and kitchen.  </t>
  </si>
  <si>
    <t>Temple Readiness Center, 8502 Airport Road. Temple 76502</t>
  </si>
  <si>
    <t xml:space="preserve">The project will repair an existing 46,058 sf Readiness Center to include compliance with ADA, ATFP, and current building code. General facility repairs to include: interior surfaces, mechanical and electrical systems, restrooms, and kitchen.  </t>
  </si>
  <si>
    <t>Denison Readiness Center, 1700 Loy Lake, Denison 75020</t>
  </si>
  <si>
    <t xml:space="preserve">The project will repair an existing 18,541 sf Readiness Center to include compliance with ADA, ATFP, and current building code. General facility repairs to include: interior surfaces, mechanical and electrical systems, restrooms, and kitchen.  </t>
  </si>
  <si>
    <t>Texas Parks and  Wildlife Department</t>
  </si>
  <si>
    <t>Infrastructure Division</t>
  </si>
  <si>
    <t xml:space="preserve"> % Design
Completion</t>
  </si>
  <si>
    <t>127490</t>
  </si>
  <si>
    <t>Battleship Texas SHP - Structural Repairs                                                                                                                                              3523 Independence Parkway S LaPorte, TX,77571 (Harris County)</t>
  </si>
  <si>
    <t>Balance of work to repair internal structural elements, identified in an October 2012 scope of work, which is necessary to stabilize the ship . Repairs are critical if the ship remains in a wet berth and would be absolutely necessary if ship is ever placed into a dry berth.</t>
  </si>
  <si>
    <t>5166 - General Revenue Dedicated</t>
  </si>
  <si>
    <t>116818</t>
  </si>
  <si>
    <t>Fort Richardson SHS - Water and Wastewater System Replacement                                                                                                                228 State Park Road 61 Jacksboro, TX 76458 (Jack County)</t>
  </si>
  <si>
    <t>Planning and design costs to replace the 50-year-old wastewater system, water distribution system and the main lift station with modernized and efficient systems capable of saving water resources while servicing the entire park.</t>
  </si>
  <si>
    <t>0</t>
  </si>
  <si>
    <t>116151</t>
  </si>
  <si>
    <t>Seminole Canyon SHS - Camp Loop Upgrades                                                                                                                                  US Hwy 90 W Comstock, TX 78837 (Val Verde County)</t>
  </si>
  <si>
    <r>
      <rPr>
        <sz val="12"/>
        <rFont val="Arial"/>
        <family val="2"/>
      </rPr>
      <t xml:space="preserve">Planning and design costs to upgrade the Desert Vista Camp Loop's utilities, to include replacement and repairs to the On Site Sewage Facility System, water well, storage tank, pumps, and associated appurtenances, accessible restroom </t>
    </r>
    <r>
      <rPr>
        <sz val="11"/>
        <color theme="1"/>
        <rFont val="Calibri"/>
        <family val="2"/>
        <scheme val="minor"/>
      </rPr>
      <t>upgrades, and electrical service.</t>
    </r>
  </si>
  <si>
    <t>126472</t>
  </si>
  <si>
    <t>Goliad SHS - Wastewater System Upgrade                                                                                                                                               108 Park Rd Goliad, TX 77963-3206 (Goliad County)</t>
  </si>
  <si>
    <t>Planning and design costs to replace obsolete clay wastewater lines and systems, lift station, septic tanks, and drain fields  with a modernized, efficient system capable of servicing the entire site, which includes the Hacienda, Mission workshop, CCC Restroom, Old River Restroom, park headquarters, group dining hall, camp loop, and residence.</t>
  </si>
  <si>
    <t>117535</t>
  </si>
  <si>
    <t>Copper Breaks SP - Water Distribution System Replacement                                                                                                                  777 Park Road 62 Quanah,79252-7679 (Hardman County)</t>
  </si>
  <si>
    <t>Replace a 50-year-old, leaking water distribution system and chlorination station with a modernized and efficient system capable of saving water resources while servicing the entire park.</t>
  </si>
  <si>
    <t>116471</t>
  </si>
  <si>
    <t>Balmorhea SP - CCC Motor Court Renovations, Utility Upgrades and Headquarters Replacement - Planning and Design                                                                                                                                                                        9207 H. 17S Toyahvale, TX (Reeves County)</t>
  </si>
  <si>
    <t xml:space="preserve">Renovate 18 Civilian Conservation Corps (CCC) motel units at the San Solomon Springs Motel Court, to include repairing termite damaged woodwork; upgrade the water and wastewater utilities and campground electrical utility service from 30 amp to 50 amp; renovate camp loop restrooms. </t>
  </si>
  <si>
    <t>117494</t>
  </si>
  <si>
    <t>Pedernales Falls SP - Restroom Replacements                                                                                                                  2585 Park Road 6026 Johnson City, TX 78636 (Blanco County)</t>
  </si>
  <si>
    <t xml:space="preserve">Replace one public restroom complex. Scope of work also includes development of utilities and parking. Structures will be site-built and designed to meet all accessibility, building code, and public health requirements. Building materials to be vandal resistant and assist in facility clean up and longevity.  </t>
  </si>
  <si>
    <t>122865</t>
  </si>
  <si>
    <t>Huntsville SP - CCC Boathouse and Lodge Patio Wall Repairs                                                                                                                565 Park Road 40 W Huntsville, TX 77342-0508 (Walker County)</t>
  </si>
  <si>
    <t>Planning and design costs to renovate Civilian Conservation Corps (CCC) boathouse  to include restoring the exterior hardwood siding, repairing the roof as well as interior and exterior structural damages, and repairing and stabilizing the Lodge's patio wall.</t>
  </si>
  <si>
    <t>116921</t>
  </si>
  <si>
    <t>Palo Duro Canyon SP - Headquarters Replacement                                                                                                                13 Miles E of Canyon at end of Hwy 217 Canyon, TX 79015 (Randall County)</t>
  </si>
  <si>
    <t>Planning and design costs for site headquarters replacement.  Headquarters is currently operating out of an under-sized converted residence and the project would provide an adequately-sized and modern facility to better serve the increasing number of visitors.</t>
  </si>
  <si>
    <t>117504</t>
  </si>
  <si>
    <t>Garner SP - Water System Upgrades                                                                                                                                                            US 83 N Concan, TX 78838 (Uvalde County)</t>
  </si>
  <si>
    <t xml:space="preserve">Preliminary engineering costs to upgrade the park's overall water system, including treatment to reduce water hardness, and replace water distribution lines serving several park facilities in order to reduced system maintenance costs. </t>
  </si>
  <si>
    <t>117536</t>
  </si>
  <si>
    <t>Fairfield Lake SP - Wastewater Treatment Plant Repairs                                                                                                                                                                                         TX 2570 E Fairfield, TX 75840 (Freestone County)</t>
  </si>
  <si>
    <t>Replace the mechanical systems at two existing wastewater treatment plants with modernized and efficient systems that are capable of saving water resources while servicing the entire park.</t>
  </si>
  <si>
    <t>117505</t>
  </si>
  <si>
    <t>Statewide - Unspecified State Park State Park Region 3  Restroom Replacement Program</t>
  </si>
  <si>
    <t xml:space="preserve">Replace three public restroom complexes at Guadalupe State Park camping and day-use areas and one restroom complex at Government Canyon State Natural Area. Sanitary complexes to include showers and development of utilities and parking. Structures will be site-built and designed to meet all accessibility, building code, and public health requirements. Building materials to be vandal resistant and assist in facility clean up and longevity.  </t>
  </si>
  <si>
    <t>126496</t>
  </si>
  <si>
    <t>Tyler SP - Residence Replacements                                                                                                                                               789 Park Rd 16 Tyler, TX 75706-9141 (Smith County)</t>
  </si>
  <si>
    <t>Replace two obsolete staff residences with two adequately-sized, durable, 1,800 square feet, three bedroom / two bath, energy-efficient structures, to include utility connections, parking and associated paving.</t>
  </si>
  <si>
    <t>124729</t>
  </si>
  <si>
    <t>San Jacinto Battleground SHS - Residence Replacements                                                                                                                             3523 Independence Parkway S LaPorte, TX 77571 (Harris County)</t>
  </si>
  <si>
    <t>Planning and design costs to replace two residences and remove from a sensitive archaeological site.</t>
  </si>
  <si>
    <t>127483</t>
  </si>
  <si>
    <t>Lake Tawakoni SP - Residence Replacement                                                                                                                                  10822 FM 2475 Willis Point, TX 75169 (Hunt Van Zandt County)</t>
  </si>
  <si>
    <t>Replace mobile home residence with an adequately-sized, durable, 1,800 square feet, three bedroom / two bath, energy-efficient structure, to include utility connections, parking and associated paving.</t>
  </si>
  <si>
    <t>127358</t>
  </si>
  <si>
    <t>Mission Tejas SHS - Replace Visitor Center                                                                                                                                                                                          120 State Park Rd. 4 Grapeland, TX 75844 (Houston County)</t>
  </si>
  <si>
    <t xml:space="preserve">Replace visitor center that was destroyed by Hurricane Ike.  New facility will include offices, assembly area, visitor check-in area, a new entry road and parking lot, utility extensions, and interpretive displays to educate visitors about the El Camino Real Trail.    </t>
  </si>
  <si>
    <t>117449</t>
  </si>
  <si>
    <t>Fort Leaton SHS - Roof Replacement                                                                                                                                                           FM 170 E Presidio, TX 79845 (Presidio County)</t>
  </si>
  <si>
    <t xml:space="preserve">Replace leaking roof to preserve the historic structure and protect the building and contents from further water damage.  </t>
  </si>
  <si>
    <t>117534</t>
  </si>
  <si>
    <t>Devil's River SP - Septic System Replacement                                                                                                                                           101 N. Sweeten Street Rocksprings, TX 78880 (Edward County)</t>
  </si>
  <si>
    <t xml:space="preserve">Replace multiple obsolete septic systems to meet TCEQ requirements. </t>
  </si>
  <si>
    <t>122405</t>
  </si>
  <si>
    <t>Perry R Bass Marine Research Station - Hatchery Replacement                                                                                                                HC 02, Box 385 FM 3280 Palacios TX 77465 (Matagorda County)</t>
  </si>
  <si>
    <t xml:space="preserve">Planning and design costs for replacement of the under-sized and damaged ponds, hatchery buildings, infrastructure, and jetty pump intake. </t>
  </si>
  <si>
    <t>5166 - General Revenue Dedicated (SWFS)</t>
  </si>
  <si>
    <t>127436</t>
  </si>
  <si>
    <t>Galveston Island SP - Beachside Redevelopment                                                                                                                                                 14901 FM 3005 Galveston, TX 77554 (Galveston County)</t>
  </si>
  <si>
    <t>Design costs to redevelop Galveston Island State Park's beachside in accordance with the GISP Redevelopment Master Plan.  Construction plans include one restroom, one RV dump station, one boardwalk, multiple tent platforms, 30 multiple use campsites with electrical / water service, three group shelters, and 20 day-use picnic shelters.</t>
  </si>
  <si>
    <t>122888</t>
  </si>
  <si>
    <t>Monument Hill/Kreische Brewery SHS - Kreische House and Brewery Renovations                                                                                                                                                         414 State Loop 92 LaGrange, TX 78945 (Fayette County)</t>
  </si>
  <si>
    <t xml:space="preserve">Planning and design costs to renovate the interior and exterior of the historic Kreische House and Brewery to include water damage repairs and renovation of the cedar shake roof, structural elements, woodwork, floors, windows, stone work, finishes, historic furniture, and water diversion landscaping to protect the structures during flooding. </t>
  </si>
  <si>
    <t>125983</t>
  </si>
  <si>
    <t>Sea Center Texas - Pond Electrical System Improvements                                                                                                                      300 Medical Drive Lake Jackson, Texas 77566  (Brazoria County)</t>
  </si>
  <si>
    <t>Upgrade obsolete electrical service systems at 36 ponds with modern and energy-efficient systems that will improve hatchery operations</t>
  </si>
  <si>
    <t>127758</t>
  </si>
  <si>
    <t>Sea Center Texas - Flounder Building                                                                                                                                                                                            300 Medical Drive Lake Jackson, Texas 77566 (Brazoria County)</t>
  </si>
  <si>
    <t xml:space="preserve">Construct new 3000 square foot flounder spawning building. Building will provide additional hatchery floor space for flounder bloodstock and incubation equipment and include a separate room for culture of live feeds. </t>
  </si>
  <si>
    <t>114228</t>
  </si>
  <si>
    <t>Colorado Bend SP - Water Treatment Plant Replacement                                                                                                                                                    10 miles S of Bend on Gravel Rd Bend, TX 76824 (San Saba County)</t>
  </si>
  <si>
    <t xml:space="preserve">Planning and design costs to replace the water treatment plant with a new system to include a storage tank and ground water well. </t>
  </si>
  <si>
    <t>124743</t>
  </si>
  <si>
    <t>Dickinson Marine Lab - New Boat Storage Facility                                                                                                                                     1502 FM 517 E. Dickinson, TX 77539 (Galveston County)</t>
  </si>
  <si>
    <t>Install three metal boat storage buildings (4,960 square foot total) at the south, east and west sides of an existing paved storage area to secure the boats and protect from weather and vandalism.  Storage buildings shall include power and lighting.</t>
  </si>
  <si>
    <t>117507</t>
  </si>
  <si>
    <t>Garner SP - Dining Halls and Barracks Remodel                                                                                                                  US 83 N Concan, TX 78838 (Uvalde County)</t>
  </si>
  <si>
    <t>(Project Postponed) Planning costs to remodel Group Dining Hall at Shady Meadows and Cypress Springs camping areas to include electrical and HVAC system upgrades, kitchen remodels, insulation for walls and ceilings, window and door repairs or replacements, roof and fascia replacement and interior wall and ceiling finish-out.  Remodel Cypress Springs Barracks to include new roofs, electrical upgrades, HVAC installation, door and window repairs and replacements, and interior finish upgrades.  Renovations will enhance visitors' experiences and increase revenue.</t>
  </si>
  <si>
    <t>114243</t>
  </si>
  <si>
    <t>Pedernales Falls SP - Water and Wastewater System Upgrades                                                                                                                                                             2585 Park Road 6026 Johnson City, TX 78636 (Blanco County)</t>
  </si>
  <si>
    <t>Preliminary engineering and design costs to upgrade the obsolete water treatment plant to include four septic fields, drain fields and the water filtration system, in order to save water resources and provide an adequate system capable of saving water resources while better serving park visitors.</t>
  </si>
  <si>
    <t>117260</t>
  </si>
  <si>
    <t>Ray Roberts Lake SP - Johnson Branch Unit Compost Toilet Replacements                                                                                                              100 PW 4137 Pilot Point 765258-8944 (Denton County)</t>
  </si>
  <si>
    <t>Replace seven obsolete compost toilets with modular vault toilets to serve several trail and camping areas and revise any pathways for ADA compliance.</t>
  </si>
  <si>
    <t>127438</t>
  </si>
  <si>
    <t xml:space="preserve">Lake Livingston SP - Marina Area and Fishing Pier Accessibility Upgrades and Repairs                                                                                                                                                                300 State Park Road 65 Livingston, TX 77351 (Polk County)                                                                                                                                                                         </t>
  </si>
  <si>
    <t>Planning and design costs to renovate the Marina Area and Fishing Pier to include: repairs to restrooms, courtesy dock, fueling stations, electrical and lighting systems, and the accessible routes between facilities and parking due to soil subsidence.</t>
  </si>
  <si>
    <t>114238</t>
  </si>
  <si>
    <t>Inks Lake SP - Headquarters Building Replacement - Planning and Design                                                                                                                                       3630 Pk Rd 4 W Burnet, TX 78611 (Burnett County)</t>
  </si>
  <si>
    <t xml:space="preserve">Planning and design costs to replace the under-sized headquarters building with one which includes an adequately-sized lobby and registration area and office, as well as additional restrooms, to meet staff and visitor needs.  Improve traffic flow around the headquarters site. </t>
  </si>
  <si>
    <t>117359</t>
  </si>
  <si>
    <t>McKinney Falls SP - Smith Visitor Center Facility and Exhibit Renovation                                                                                                                              5808 McKinney Falls Austin, TX 78744 (Travis County)</t>
  </si>
  <si>
    <t xml:space="preserve">Renovate the Smith Visitor Center including upgrading a learning center to serve as an interactive classroom with new interpretive exhibits to educate students and park visitors about the El Camino Real Trail. </t>
  </si>
  <si>
    <t>116769</t>
  </si>
  <si>
    <t>Bastrop SP - Dam Replacement                                                                                                                                             100 Park Road 1 A Bastrop, TX 78602 (Bastrop County)</t>
  </si>
  <si>
    <t xml:space="preserve">Planning and design costs to replace the breached dam due to the 2015 memorial day flooding. </t>
  </si>
  <si>
    <t>127360</t>
  </si>
  <si>
    <t>Goliad SHS - Custodian's Cottage Renovation and Adaptive Reuse to Interpretive Facility                                                                                                                                        108 Park Rd Goliad, TX 77963-3206 (Goliad County)</t>
  </si>
  <si>
    <t>Renovate the CCC Custodian's Cottage to convert its use from administrative offices to an adequately-sized interpretive facility which will educate visitors about the El Camino Real Trail.  Renovations will include restoration of formal gardens and a new parking lot.</t>
  </si>
  <si>
    <t>126719</t>
  </si>
  <si>
    <t>Mustang Island SP - Campground and Day-Use Area Restroom Replacements                                                                                                                                                     17047 State Hwy 36 Port Aransas, TX 78373 (Nueces County)</t>
  </si>
  <si>
    <t xml:space="preserve">Replace two obsolete restrooms with one large restroom complex. The scope of work includes a new forty-four fixture count restroom facility, five new host sites, all associated site work, utilities, parking, and the hazmat removal and demolition of the existing restroom. </t>
  </si>
  <si>
    <t>126912</t>
  </si>
  <si>
    <t>Caddo Lake SP - Water System Upgrade                                                                                                                                                                245 Park Rd 2 Karnack, TX (Harrison county)</t>
  </si>
  <si>
    <t>Planning and design costs to upgrade domestic water source to treat for excessive amounts of iron in the water and prevent further damage to plumbing fixtures throughout the park.  Repairs include new storage tanks, pump systems, gas chlorination system, iron removal filter, refurbished hydro pneumatic tank, electrical improvements, and a pump house.</t>
  </si>
  <si>
    <t>117106</t>
  </si>
  <si>
    <t>Indian Lodge - Exterior Plaster and HVAC Replacement                                                                                                                TX Hwy 118 N, Park Rd 3 Fort Davis, TX 79734 (Jeff Davis County)</t>
  </si>
  <si>
    <t xml:space="preserve">Renovate the historic facility to include exterior plaster repairs and replace obsolete HVAC units with energy-efficient systems.  </t>
  </si>
  <si>
    <t>Statewide - Unspecified State Park Boat Ramp Repairs - Statewide</t>
  </si>
  <si>
    <t xml:space="preserve">Repair boat ramp which may include accessibility upgrades, courtesy docks, piers and renovation of existing facilities. </t>
  </si>
  <si>
    <t>N/A</t>
  </si>
  <si>
    <t>117503</t>
  </si>
  <si>
    <t>Inks Lake SP - Multiple Restroom Replacements                                                                                                                                          3630 Pk Rd 4 W Burnet, TX 78611 (Burnett County)</t>
  </si>
  <si>
    <t xml:space="preserve">Replace four public restroom complexes. Scope of work also includes development of utilities and parking. Sanitary complexes to include showers and development of utilities and parking. Structures will be site-built and designed to meet all accessibility, building code, and public health requirements. Building materials to be vandal resistant and assist in facility clean up and longevity.  </t>
  </si>
  <si>
    <t>117495</t>
  </si>
  <si>
    <t>Albert and Bessie Kronkosky SNA - Public Use Development - Planning and Design                                                                                                                                                                                                                                                                                                                                                                                7690 Hwy 46 West Pipe Creek, TX 78063 (Bandera County)</t>
  </si>
  <si>
    <t>Advance planning costs to develop newly acquired site and install infrastructure, including utilities, parking, roadways, restrooms, toilets, and a fee collection booth at headquarters.  Site development would allow public access and would meet public use needs as required by the land use agreement, which would generate revenue and provide significant outdoor opportunities.</t>
  </si>
  <si>
    <t>127510</t>
  </si>
  <si>
    <t>Stephen F Austin SHS - Wastewater Treatment Plant Equalization Basin Installation                                                                                                                                                                                                                                                                                                                                                                                    3 miles E of Sealy on IH 10 San Felipe, TX 77473-0125 (Austin County)</t>
  </si>
  <si>
    <t xml:space="preserve">Planning and design costs to install equalization basin at wastewater treatment plant in order to provide adequate pace flow into the plant during peak usage. </t>
  </si>
  <si>
    <t>122081</t>
  </si>
  <si>
    <t>CCA Marine Development Center - Fish America Spawning Building and Ozone Water Purification System Replacement                                                                                                                                                                               4300 Waldron Road Corpus Christi, TX 78418 (Nueces County)</t>
  </si>
  <si>
    <t>Replace the under-sized, 30-year-old, Fish America spawning building with a new 4,000 square foot spawning building at the same location that will withstand the coastal elements.  Building will include staff offices and research space and a new ozone water purification system to replace the existing non-functioning ozone system.</t>
  </si>
  <si>
    <t>115922</t>
  </si>
  <si>
    <t>Abilene SP - Swimming Pool and CCC Bathhouse Repairs                                                                                                                              FM 89, 150 Park Rd 32 Tuscola, TX 79562 (Taylor County)</t>
  </si>
  <si>
    <t>(Project Postponed) Planning and design costs to repair and renovate the swimming pool and CCC bathhouse.</t>
  </si>
  <si>
    <t>114144</t>
  </si>
  <si>
    <t>Austin Headquarters Complex - HVAC Control System Replacement                                                                                                                                         4200 Smith School Road Austin, TX 78744 (Travis County)</t>
  </si>
  <si>
    <t>Replace the existing climate control system at Austin Headquarters Complex with an updated HVAC Management System which is supported by current industry vendors and allows for remote adjustments by the energy performance contractor.</t>
  </si>
  <si>
    <t>114906</t>
  </si>
  <si>
    <t>Austin Headquarters Complex - Heating Ventilation Air-Conditioning (HVAC) Units Replacement                                                                                                                                                                                                                                                                                                                                                   4200 Smith School Road Austin, TX 78744 (Travis County)</t>
  </si>
  <si>
    <t>(Project Cancelled) Replace two deteriorating, independent Liebert HVAC units in the Computer Room that houses the server at the TPWD Austin Headquarters Complex.</t>
  </si>
  <si>
    <t>117417</t>
  </si>
  <si>
    <t>Austin Headquarters Complex - Fire Escape and Storage Building                                                                                                                                                                                                                                                                                                                                                                                                                     4200 Smith School Road Austin, TX 78744 (Travis County)</t>
  </si>
  <si>
    <t xml:space="preserve">Construct a Building D exterior stairway and fire escape as a secondary egress for safety purposes.  Build a storage building on Building D rooftop to  store tools, equipment, and materials used to service the rooftop equipment. </t>
  </si>
  <si>
    <t>TBD</t>
  </si>
  <si>
    <t>Statewide - Unspecified State Park2015 Flood Damage Repairs</t>
  </si>
  <si>
    <t xml:space="preserve">Funding reserved to address statewide 2015 flood damages. A comprehensive damage assessment has not yet been completed due to high-water levels and site inaccessibility. </t>
  </si>
  <si>
    <t>128233</t>
  </si>
  <si>
    <t>Stephen F Austin SHS - Water Tank Repairs                                                                                                                                                                                                  3 miles E of Sealy on IH 10 San Felipe, TX 77473-0125 (Austin County)</t>
  </si>
  <si>
    <t xml:space="preserve">Pressure wash and repaint elevated water tank per TCEQ regulations. </t>
  </si>
  <si>
    <t>124545</t>
  </si>
  <si>
    <t>Huntsville SP - Dam Repair                                                                                                                                                                                              565 Park Road 40 W Huntsville, TX 77342-0508 (Walker County)</t>
  </si>
  <si>
    <t xml:space="preserve">Fortify and repair the earthen embankment and spillway. </t>
  </si>
  <si>
    <t>132907</t>
  </si>
  <si>
    <t>Bastrop SP - Group Barracks Complex Renovation                                                                                                                  100 Park road 1 A Bastrop, TX 78602 (Bastrop County)</t>
  </si>
  <si>
    <t>Renovate the Group Barracks Complex, which includes four dormitory buildings and one group dinning hall. The existing obsolete restroom will be demolished; restroom/shower facilities will be added to each dormitory facility. The renovations include updating of all mechanicals, plumbing, electrical, and site modifications to become code compliant and improve visitor experience.</t>
  </si>
  <si>
    <t>125986</t>
  </si>
  <si>
    <t xml:space="preserve">Port Isabel Lighthouse - Light house repairs; replace corroded metal                                                                                                                                421 East Queen Isabella Blvd Port Isabel, TX 78578 (Cameron County) </t>
  </si>
  <si>
    <t>Repair and/or replace corroded exterior metal components on the Port Isabel Lighthouse at the Watch room and Lantern Levels and repaint lighthouse exterior.</t>
  </si>
  <si>
    <t>137824</t>
  </si>
  <si>
    <t>Longhorn Caverns - Communications System and Surge Protection                                                                                                                                              6211 Park Rd 4 So. Burnet, TX 78611 (Burnet County)</t>
  </si>
  <si>
    <t>Install communication system for the cavern to protect the public in the event of an emergency.</t>
  </si>
  <si>
    <t>134232</t>
  </si>
  <si>
    <t>Hill Country SNA - Replace Well at Group Lodge                                                                                                            10600 Bandera Creed Rd Bandera, TX 78003 (Bandera County)</t>
  </si>
  <si>
    <t>Install water system at group lodge to provide potable water to guests.</t>
  </si>
  <si>
    <t>134239</t>
  </si>
  <si>
    <t>Lost Maples SNA - Replace Potable Water Storage Tank                                                                                                                                                                    37221 FM 187 Vanderpool, TX 78885 (Bandera County)</t>
  </si>
  <si>
    <t>Replace deteriorating drinking water storage tank with a new system in order to address a high iron content in the facility's water supply and meet TCEQ regulations.</t>
  </si>
  <si>
    <t>137394</t>
  </si>
  <si>
    <t>McKinney Falls SP - Smith Visitor's Center Flood Damage Repairs                                                                                                                                                           5808 McKinney Falls Austin, TX 78744 (Travis County)</t>
  </si>
  <si>
    <t>Repair all interior finishes, associated mechanical, electrical, and plumbing systems damaged by flood waters.  Reconstruct the interior restroom to meet TDLR standards.</t>
  </si>
  <si>
    <t>136423</t>
  </si>
  <si>
    <t>Davis Mountains SP - Communications Bldg. Repairs                                                                                                                    TX HWY 118 N, Park Rd 3 Fort Davis, TX 79734 (Jeff Davis County)</t>
  </si>
  <si>
    <t>Replace fire damaged radio house with a permanent facility to maintain park radio communications within the park and region.</t>
  </si>
  <si>
    <t>112741</t>
  </si>
  <si>
    <t>Tyler SP - Headquarters Replacement                                                                                                                                       789 Park Rd 16 Tyler, TX 75706-9141 (Smith County)</t>
  </si>
  <si>
    <t>Planning and design cost for replacing the headquarters facility with new, adequately-sized ADA-compliant building, road, parking lot, and entrance.</t>
  </si>
  <si>
    <t>127872</t>
  </si>
  <si>
    <t>Mustang Island SP - Foundation repairs for (2) residences                                                                                                                                                          17047 State Hwy 36 Port Aransas, TX 78373 (Nueces County)</t>
  </si>
  <si>
    <t>Planning and design costs to repair two residences' pilings and beams, which are degraded due to rot.</t>
  </si>
  <si>
    <t>8213</t>
  </si>
  <si>
    <t>Mother Neff SP - CCC Rock Tabernacle Repairs and Stabilization                                                                                                            1680 TX 236 HWY Moody, TX 76557 (Coryell County)</t>
  </si>
  <si>
    <t xml:space="preserve">(Project Postponed) - Stabilization of 4000 sq. ft. CCC built tabernacle. Work includes structural, wood, and masonry repairs, reroofing, and site construction. </t>
  </si>
  <si>
    <t>118540</t>
  </si>
  <si>
    <t>Devil's River SP - New Visitor Check-in Building and Remodel of Existing Lodge.                                                                                                         101 N. Sweeten Street Rocksprings, TX 78880 (Edward County)</t>
  </si>
  <si>
    <t xml:space="preserve">Planning and design costs to develop the newly acquired south unit. </t>
  </si>
  <si>
    <t>126107</t>
  </si>
  <si>
    <t>San Jacinto Battleground SHS - Reflection Pool Structural Assessment                                                                                                                                                     3523 Independence Parkway S LaPorte, TX 77571 (Harris County)</t>
  </si>
  <si>
    <t xml:space="preserve">Professional engineering report and assessment for stabilizing and repairing the retaining walls around the reflecting pool. </t>
  </si>
  <si>
    <t>124932</t>
  </si>
  <si>
    <t>Sea Center Texas - Fence Replacement                                                                                                                                                     300 Medical Drive Lake Jackson, TX 77566  (Brazoria County)</t>
  </si>
  <si>
    <t>Replace three miles of perimeter fencing in and around the facility with high game fence and an entry fence in order to protect the hatchery from wildlife intrusion.</t>
  </si>
  <si>
    <t>192540</t>
  </si>
  <si>
    <t>Buescher State Park - Erosion mitigation and habitat stabilization (Flood Repair)                                                                                                                 100 Park road 1 A Bastrop, TX 78602 (Bastrop County)</t>
  </si>
  <si>
    <t xml:space="preserve">Stabilize the soil and mitigate erosion caused by flooding. </t>
  </si>
  <si>
    <t>125873</t>
  </si>
  <si>
    <t>Dickinson Marine Lab - Roof Replacement                                                                                                                                     1502 FM 517 E. Dickinson, TX 77539 (Galveston County)</t>
  </si>
  <si>
    <t>Replace deteriorated office building roof.</t>
  </si>
  <si>
    <t>128535</t>
  </si>
  <si>
    <t xml:space="preserve">CCA Marine Development Center - Repairs to Ponds 1-10 Harvest Kettles                                                                                                                                                                                                                                                                                                                                                                                                                                                                       4300 Waldron Road Corpus Christi, TX 78418 (Nueces County)  </t>
  </si>
  <si>
    <t>Repair damaged concrete harvest kettles at Ponds 1-10. These ten ponds are original to the site and are in a stage of decay.  Repairs would include structural concrete work and efforts to minimize existing leaks.</t>
  </si>
  <si>
    <t>115897</t>
  </si>
  <si>
    <t>Palo Duro Canyon SP - Repairs to Juniper Camp Loop                                         13 Miles E of Canyon at end of Hwy 217 Canyon, TX 79015 (Randall County)</t>
  </si>
  <si>
    <t>Repairs to existing facilities and address storm water drainage issues around the buildings.</t>
  </si>
  <si>
    <t>115900</t>
  </si>
  <si>
    <t>Caddo Lake SP - Restroom Replacement                                                      245 Park Rd 2 Karnack, TX (Harrison county)</t>
  </si>
  <si>
    <t>117585</t>
  </si>
  <si>
    <t>Statewide - Unspecified Radio Tower Assessments</t>
  </si>
  <si>
    <t>Perform repairs on the 35 remotely-located, active TPWD radio tower sites, towers, and building structures supporting the radio equipment.  Repairs will maintain Federal Communications Commission compliance and will meet obligations to maintain the towers and sites as part of lease agreements.</t>
  </si>
  <si>
    <t>118669</t>
  </si>
  <si>
    <t>Austin Headquarters Complex - Multiple HVAC System Upgrades                         4200 Smith School Road Austin, TX 78744 (Travis County)</t>
  </si>
  <si>
    <t>Planning and design costs to upgrade and/or replace aging HVAC system(s) at the Austin HQ facilities.</t>
  </si>
  <si>
    <t>127570</t>
  </si>
  <si>
    <t>Brownsville Field Station - Replace Storage Building                                         95 Fish Hatchery Road, Brownsville, TX 78520 (Cameron County)</t>
  </si>
  <si>
    <t>Construct Building addition to the Main Boat and Truck storage facility</t>
  </si>
  <si>
    <t>128106</t>
  </si>
  <si>
    <t>Palmetto SP - Group Camp Area Erosion Control                                                78 Park Road 11 South Gonzales, TX 78629 (Gonzalez County)</t>
  </si>
  <si>
    <t>Planning and assessment of riverbank erosion and stabilization recommendation and repairs  below the Group Camp Area</t>
  </si>
  <si>
    <t>128197</t>
  </si>
  <si>
    <t>Galveston Island SP - Repair Historical Residences                                             14901 FM 3005 Galveston, TX 77554 (Galveston County)</t>
  </si>
  <si>
    <t xml:space="preserve">Repairs and upgrades to the historic Stewart House and Ranch House. </t>
  </si>
  <si>
    <t>132416</t>
  </si>
  <si>
    <t>Hill Country SNA - Water System Replacement and Distribution                         10600 Bandera Creed Rd Bandera, TX 78003 (Bandera County)</t>
  </si>
  <si>
    <t>Replace existing water facilities with a new water distribution network.  Add a water treatment system to the main existing well, creating a Public Water System.</t>
  </si>
  <si>
    <t>134236</t>
  </si>
  <si>
    <t>Garner SP - Wastewater Treatment Plant Replacement                                   US 83 N Concan, TX 78838 (Uvalde County)</t>
  </si>
  <si>
    <t>Replace the undersized, leaking wastewater treatment plant with a modernized and efficient system.</t>
  </si>
  <si>
    <t>137357</t>
  </si>
  <si>
    <t>Balmorhea SP - Repair Motel Roofs and Replace Laundry Facility                         9207 H. 17S Toyahvale, TX (Reeves County)</t>
  </si>
  <si>
    <t>Replace the CCC motel building's damaged clay tile roof, and repair critical structural, mechanical, electrical and plumbing systems concealed in the attic space.</t>
  </si>
  <si>
    <t>32-A</t>
  </si>
  <si>
    <t>118102</t>
  </si>
  <si>
    <t>Bastrop SP - Shore Stabilization                                                                                                                                           100 Park Road 1 A Bastrop, TX 78602 (Bastrop County)</t>
  </si>
  <si>
    <t xml:space="preserve">Stabilization of shoreline adjacent to Cabins #1 and #12. </t>
  </si>
  <si>
    <t>37-A</t>
  </si>
  <si>
    <t>115356</t>
  </si>
  <si>
    <t>Choke Canyon State Park (South Shore Unit) - Boat Ramp                                                                                                                                    358 Recreation Rd 8  Calliham, TX 78007 (Live Oak County)</t>
  </si>
  <si>
    <t>Repair boat ramp which may include accessibility upgrades, courtesy docks, piers and renovation of existing facilities.</t>
  </si>
  <si>
    <t>37-B</t>
  </si>
  <si>
    <t>115389</t>
  </si>
  <si>
    <t>Fort Parker State Park - Boat Ramp                                                                                                                                       194 Park Rd 28 Mexia, Tx 76667 (Limestone County)</t>
  </si>
  <si>
    <t>37-C</t>
  </si>
  <si>
    <t>116036</t>
  </si>
  <si>
    <t>Inks Lake State Park - Boat Ramp                                                                                                                                       3630 Pk Rd 4 W Burnet, TX 78611 (Burnett County)</t>
  </si>
  <si>
    <t>Planning and design costs to repair boat ramp which may include accessibility upgrades, courtesy docks, piers and renovation of existing facilities.</t>
  </si>
  <si>
    <t>37-D</t>
  </si>
  <si>
    <t>117036</t>
  </si>
  <si>
    <t>Ray Roberts Lake SP - Isle du Bois Unit  - Boat Ramp                                                                                                              100 PW 4137 Pilot Point 765258-8944 (Denton County)</t>
  </si>
  <si>
    <t xml:space="preserve">46-A </t>
  </si>
  <si>
    <t>136507</t>
  </si>
  <si>
    <t>Bastrop SP - Boundary Fence Replacement - Flood Recovery                                                                                                                                                                                                                                                                                                                                                                                                                                                    130 HWY 21E Bastrop, TX 78602-0518 (Bastrop County)</t>
  </si>
  <si>
    <t xml:space="preserve">Replace approximately 27 miles of a four-strand barbed wire boundary fence and cedar and metal posts around Bastrop State Park and Park Road 1C, which sustained sufficient fire damage in 2011.   </t>
  </si>
  <si>
    <t>46-B</t>
  </si>
  <si>
    <t>118450</t>
  </si>
  <si>
    <t>Buescher SP - Boundary Fence Replacement - Fire Recovery                                                                                                                                                                                                                                                                                                                                                                                                                                                         100 Park Road 1E Smithville, TX 78957-0075 (Bastrop County)</t>
  </si>
  <si>
    <t xml:space="preserve">Replace approximately 7.5 miles of boundary fence around Buescher State Park and along Park Road 1-C, a majority of which sustained significant damage or was totally destroyed in a wildfire that began mid October 2015.  </t>
  </si>
  <si>
    <t>46-C</t>
  </si>
  <si>
    <t>190059</t>
  </si>
  <si>
    <t>Cedar Hill SP - State Park Managed Repairs - Flood Recovery                                                                                                                                                                                                                                                                                                                                                                                                                                                           1570 FM 1382 Cedar Hill, TX 75104 (Dallas County)</t>
  </si>
  <si>
    <t xml:space="preserve">Parks temporary repairs for; tree removal, temporary repairs to damaged comfort stations (6 ea), utility repairs for comfort station operations, rinse and clean showers and minor site work around structures. </t>
  </si>
  <si>
    <t>46-D</t>
  </si>
  <si>
    <t>128269</t>
  </si>
  <si>
    <t>Cedar Hill SP - Facility Repairs - Flood Recovery                                                                                                                                                                                                                                                                                                                                                                                                                                                                 1570 FM 1382 Cedar Hill, TX 75104 (Dallas County)</t>
  </si>
  <si>
    <t xml:space="preserve">Planning and design costs to repair the Day Use Swim Beach, replacement of multiple restrooms, a pavilion and overall shoreline reinforcement which were damaged by the multiple flooding events in 2015 and 2016. </t>
  </si>
  <si>
    <t>46-E</t>
  </si>
  <si>
    <t>190061</t>
  </si>
  <si>
    <t>Lake Somerville SP &amp; Trailway- State Park Managed - Flood Recovery                                                                                                                                                                                                                                                                                                                                                                                                                 14222 Park Road 57 Somerville, TX 77879-9713 (Burleson County)</t>
  </si>
  <si>
    <t>Park operations to repair multiple lift station controls; replace park signage, handrails and lighting; repair site paving, erosion and culvert cleaning; dead tree removal; replace campfire rings and tables; restore campsite utility fixtures and pavilion HVAC units.</t>
  </si>
  <si>
    <t>46-F</t>
  </si>
  <si>
    <t>128301</t>
  </si>
  <si>
    <t>Lake Somerville SP - Birch Creek Unit - Facility Repairs - Flood Recovery                                                                                                                                                                                                                                                                                                                                                                                                                                               14222 Park Road 57 Somerville, TX 77879-9713 (Burleson County)</t>
  </si>
  <si>
    <t xml:space="preserve">Planning and design costs to repair facilities in the day use area, the Cedar Elm camping area, the Old Hickory and Bucktail bridge(s) which were damaged by multiple flooding events in 2015 and 2016. </t>
  </si>
  <si>
    <t>46-G</t>
  </si>
  <si>
    <t>128323</t>
  </si>
  <si>
    <t>Lake Somerville SP - Trailway - Bridge Repairs- Flood Recovery                                                                                                                                                                                                                                                                                                                                                                                                                    14222 Park Road 57 Somerville, TX 77879-9713 (Burleson County)</t>
  </si>
  <si>
    <t>Planning and design costs to repair multiple bridges, culverts, and access ways along the Somerville Trailway that were damaged by multiple flooding events in 2015 and 2016.</t>
  </si>
  <si>
    <t>46-H</t>
  </si>
  <si>
    <t>128322</t>
  </si>
  <si>
    <t>Lake Somerville SP - Nails Creek Unit - Facility Repairs - Flood Recovery                                                                                                                                                                                                                                                                                                                                                                                                                        6280 FM 180 Ledbetter, TX 78946-9512 (Lee County)</t>
  </si>
  <si>
    <t xml:space="preserve">Planning and design costs to repair facilities in the day use area, the Cedar Creek camping area, and the Boat Ramp camping area which were damaged by the multiple flooding events in 2015 and 2016. </t>
  </si>
  <si>
    <r>
      <t>46-</t>
    </r>
    <r>
      <rPr>
        <sz val="12"/>
        <color theme="1"/>
        <rFont val="Century Schoolbook"/>
        <family val="1"/>
      </rPr>
      <t>I</t>
    </r>
  </si>
  <si>
    <t>190063</t>
  </si>
  <si>
    <t>Lake Whitney SP - State Park Managed - Flood Recovery                                                                                                                                                                                                                                                                                                                                                                                                                          433 FM 1244 Whitney, TX 76692 (Hill County)</t>
  </si>
  <si>
    <t>Park operations to repair park wide electrical systems, replace fire rings and grills.  General debris cleanup, facilities cleanup, and fish cleaning station repairs.</t>
  </si>
  <si>
    <t>46-J</t>
  </si>
  <si>
    <t>118414</t>
  </si>
  <si>
    <t>Lake Whitney SP - Camp Loop Restroom - Flood Recovery                                                                                                                                                                                                                                                                                                                                                                                                                   433 FM 1244 Whitney, TX 76692 (Hill County)</t>
  </si>
  <si>
    <t>Restore Restroom #5 at Area E's interior finishes and critical structural components prior to re-opening the facility which was damaged in the 2016 Flood.</t>
  </si>
  <si>
    <t>46-K</t>
  </si>
  <si>
    <t>118476</t>
  </si>
  <si>
    <t>Lake Whitney SP - Facilities Repairs - Flood Recovery                                                                                                                                                                                                                                                                                                                                                                                                                                          433 FM 1244 Whitney, TX 76692 (Hill County)</t>
  </si>
  <si>
    <t xml:space="preserve">Planning and design costs to repair multiple facilities throughout the park damaged during multiple 2016 flood events.  Impacted areas include the Towash shelter loop, day use area, the group camp &amp; dinning hall, restroom #3, restroom #4, and parkwide shade shelter replacements. </t>
  </si>
  <si>
    <t>46-L</t>
  </si>
  <si>
    <t>118477</t>
  </si>
  <si>
    <t>Lake Whitney SP - Erosion Repairs - Flood Recovery                                                                                                                                                                                                                                                                                                                                                                                                                                                      433 FM 1244 Whitney, TX 76692 (Hill County)</t>
  </si>
  <si>
    <t xml:space="preserve">Planning and design costs to repair erosion damage, a boat ramp, and address soil stabilization that resulted from the multiple 2016 flood events.  </t>
  </si>
  <si>
    <t>46-M</t>
  </si>
  <si>
    <t>137395</t>
  </si>
  <si>
    <t>McKinney Falls SP - Restroom #4 Upper Falls North - Flood Recovery                                                                                                                                                                                                                                                                                                                                                                                                           5808 McKinney Falls Pkwy Austin, TX 78744 (Travis County)</t>
  </si>
  <si>
    <t>Repair interior and exterior finishes damaged by the flood.  Work will also address major mechanical, electrical and plumbing systems needed to restore full function of the restroom facility.</t>
  </si>
  <si>
    <t>46-N</t>
  </si>
  <si>
    <t>190056</t>
  </si>
  <si>
    <t>Mother Neff SP - Clear Log Jam and Remove Debris - Flood Recovery                                                                                                                                                                                                                                                                                                                                                                                                                                              1680 TX 236 HWY Moody, TX 76557 (Coryell County)</t>
  </si>
  <si>
    <t>Park operations to clear the log jam debris build up at the bridge crossing that is causing major erosion and river flooding of adjacent properties due to the waters diverted from the river banks.</t>
  </si>
  <si>
    <t>46-O</t>
  </si>
  <si>
    <t>190060</t>
  </si>
  <si>
    <t>Ray Roberts Lake SP - Complex Wide- Hazardous Tree Removal - Flood Recovery                                                                                                                                                                                                                                                                                                                                                                                                                        100 PW 4137 Pilot Point, TX 76258-8944 (Denton County)</t>
  </si>
  <si>
    <t>Park operations to remove dead and hazardous trees as a result of the severe flooding in 2015 and 2016</t>
  </si>
  <si>
    <t>46-P</t>
  </si>
  <si>
    <t>128302</t>
  </si>
  <si>
    <t>Ray Roberts Lake SP - Complex Wide- Site Repairs - Flood Recovery                                                                                                                                                                                                                                                                                                                                                                                                                       100 PW 4137 Pilot Point, TX 76258-8944 (Denton County)</t>
  </si>
  <si>
    <t xml:space="preserve">Planning and design costs to repair concrete walks, shoreline stabilization, playground areas, and the green belt trail which was damaged during the multiple flooding events in 2015 and 2016. </t>
  </si>
  <si>
    <t>46-Q</t>
  </si>
  <si>
    <t>190062</t>
  </si>
  <si>
    <t>Stephen F Austin SHS - State Park Managed Repairs - Flood Recovery                                                                                                                                                                                                                                                                                                                                                                                                                                                                                   3 miles E of Sealy on IH 10 San Felipe, TX 77473-0125 (Austin County)</t>
  </si>
  <si>
    <t>Park operations to repair MEP utilities, building and office furnishings; dead tree removal, trail repairs, exhibit replacements, fence line repairs; camp loop pedestal repairs, picnic table replacements, playground repairs and fire ring replacement.</t>
  </si>
  <si>
    <t>46-R</t>
  </si>
  <si>
    <t>128406</t>
  </si>
  <si>
    <t>Stephen F Austin SHS - Facility Repairs - Flood Recovery                                                                                                                                                                                                                                                                                                                                                                                                                                                                                 3 miles E of Sealy on IH 10 San Felipe, TX 77473-0125 (Austin County)</t>
  </si>
  <si>
    <t xml:space="preserve">Planning and design costs to repair mini cabin(s), screen shelter(s), group dining hall(s), staff residences, the Bullinger Creek bunkhouse, the Nature Center, and multiple restrooms that were damaged during the 2016 flood. </t>
  </si>
  <si>
    <t>Texas Department of Criminal Justice - 696</t>
  </si>
  <si>
    <t>Jerry McGinty, Chief Financial Officer</t>
  </si>
  <si>
    <t xml:space="preserve">Current Estimated Project Budget
(for 2nd Qtr.) </t>
  </si>
  <si>
    <t>04215005</t>
  </si>
  <si>
    <t>Hughes Unit, Gatesville</t>
  </si>
  <si>
    <t>Facility Repair:  Replace HVAC Unit - Support Operations</t>
  </si>
  <si>
    <t>Deferred Maintenance 
Account No. 5166</t>
  </si>
  <si>
    <t>09915001</t>
  </si>
  <si>
    <t>Hutchins Unit, Dallas</t>
  </si>
  <si>
    <t>Facility Repair:  Refurbish Air Handler - Support Operations</t>
  </si>
  <si>
    <t>05014007</t>
  </si>
  <si>
    <t>Roach Unit, Childress</t>
  </si>
  <si>
    <t>Roofing:  Repair Roof - ISF</t>
  </si>
  <si>
    <t>00512006</t>
  </si>
  <si>
    <t>Clemens Unit, Brazoria</t>
  </si>
  <si>
    <t>Facility Repair:  Resurface Floor - Main Building Kitchen</t>
  </si>
  <si>
    <t>10510005</t>
  </si>
  <si>
    <t>Murray Unit, Gatesville</t>
  </si>
  <si>
    <t>Facility Repair:  Install Handicap Accessible Shower - Offender Dorms</t>
  </si>
  <si>
    <t xml:space="preserve"> </t>
  </si>
  <si>
    <t>01015016</t>
  </si>
  <si>
    <t>Ellis Unit, Huntsville</t>
  </si>
  <si>
    <t>Safety:  Replace Generator - Boiler Room</t>
  </si>
  <si>
    <t>06913002</t>
  </si>
  <si>
    <t>Allred Unit, Iowa Park</t>
  </si>
  <si>
    <t>Roofing:  Resurface Roof - Multiple Buildings</t>
  </si>
  <si>
    <t>10815003</t>
  </si>
  <si>
    <t>Sanchez Unit, El Paso</t>
  </si>
  <si>
    <t>Infrastructure:  Refurbish Lift Station - Front Administration Building</t>
  </si>
  <si>
    <t>08212003</t>
  </si>
  <si>
    <t>Havins Unit, Brownwood</t>
  </si>
  <si>
    <t>Facility Repair:  Install Fiberglass Wall Panels - Multiple Buildings</t>
  </si>
  <si>
    <t>06715022</t>
  </si>
  <si>
    <t>Telford Unit, New Boston</t>
  </si>
  <si>
    <t>Facility Repair:  Replace HVAC Unit - Infirmary</t>
  </si>
  <si>
    <t>03615005</t>
  </si>
  <si>
    <t>Michael Unit, Tennessee Colony</t>
  </si>
  <si>
    <t>Safety:  Replace Emergency Generator - Lift Station</t>
  </si>
  <si>
    <t>09413001</t>
  </si>
  <si>
    <t>Gurney Unit, Tennessee Colony</t>
  </si>
  <si>
    <t>Facility Repair:  Renovate Maintenance Shop</t>
  </si>
  <si>
    <t>06716001</t>
  </si>
  <si>
    <t>08015001</t>
  </si>
  <si>
    <t>Sayle Unit, Breckenridge</t>
  </si>
  <si>
    <t>Facility Repair:  Replace Feed Water Tank - Boiler Room</t>
  </si>
  <si>
    <t>06211002</t>
  </si>
  <si>
    <t>Ft. Stockton Unit, Fort Stockton</t>
  </si>
  <si>
    <t>Facility Repair:  Replace Showers - Offender Dorms</t>
  </si>
  <si>
    <t>01313007</t>
  </si>
  <si>
    <t>Huntsville Unit, Huntsville</t>
  </si>
  <si>
    <t>Roofing:  Replace Roof - Repair Shop</t>
  </si>
  <si>
    <t>04505002</t>
  </si>
  <si>
    <t>Estes Unit, Venus</t>
  </si>
  <si>
    <t>Security:  Install Concrete Footer - Perimeter Fence</t>
  </si>
  <si>
    <t>08915001</t>
  </si>
  <si>
    <t>Johnston Unit, Winnsboro</t>
  </si>
  <si>
    <t>Facility Repair:  Replace Steam Boiler - Boiler Room</t>
  </si>
  <si>
    <t>08416002</t>
  </si>
  <si>
    <t>Halbert Unit, Burnet</t>
  </si>
  <si>
    <t>Facility Repair:  Replace Refrigeration Equipment - Food Service</t>
  </si>
  <si>
    <t>02215006</t>
  </si>
  <si>
    <t>Beto Unit, Tennessee Colony</t>
  </si>
  <si>
    <t>Facility Repair:  Replace Hot Water Storage Tank - Boiler Room</t>
  </si>
  <si>
    <t>12913004</t>
  </si>
  <si>
    <t>Young Unit, Dickinson</t>
  </si>
  <si>
    <t>Infrastructure:  Replace/Refurbish Cooling Tower  - Central Plant</t>
  </si>
  <si>
    <t>10014001</t>
  </si>
  <si>
    <t>Lychner Unit, Humble</t>
  </si>
  <si>
    <t>Facility Repair:  Replace HVAC Unit - Medical</t>
  </si>
  <si>
    <t>03015002</t>
  </si>
  <si>
    <t>Jester III Unit, Richmond</t>
  </si>
  <si>
    <t xml:space="preserve">Facility Repair:  Replace Heat Exchangers, Storage Tank &amp; Condensate Pump - Heat Exchanger Room </t>
  </si>
  <si>
    <t>07815004</t>
  </si>
  <si>
    <t>Segovia Unit, Edinburg</t>
  </si>
  <si>
    <t>Facility Repair:  Replace Water Softener - Multiple Dorms</t>
  </si>
  <si>
    <t>09915002</t>
  </si>
  <si>
    <t>Facility Repair:  Refurbish Air Handler - Kitchen</t>
  </si>
  <si>
    <t>01711010</t>
  </si>
  <si>
    <t>Ramsey Unit, Rosharon</t>
  </si>
  <si>
    <t>Security:  Replace Locking System</t>
  </si>
  <si>
    <t>02802006</t>
  </si>
  <si>
    <t>Powledge Unit, Palestine</t>
  </si>
  <si>
    <t>Roofing:  Repair/Replace Roof on Metal Fab Factory Building</t>
  </si>
  <si>
    <t>02909007</t>
  </si>
  <si>
    <t>Luther Unit, Navasota</t>
  </si>
  <si>
    <t>Safety:  Install Fire Alarm System - Multiple Locations</t>
  </si>
  <si>
    <t>04301001</t>
  </si>
  <si>
    <t>Kyle Unit, Kyle</t>
  </si>
  <si>
    <t>Safety:  Repair/Replace  Fire Alarm System - Multiple Buildings</t>
  </si>
  <si>
    <t>04404002</t>
  </si>
  <si>
    <t>Bridgeport Unit, Bridgeport</t>
  </si>
  <si>
    <t xml:space="preserve">Security:  Replace Control System Electric Door Locks &amp; Intercom System </t>
  </si>
  <si>
    <t>03711006</t>
  </si>
  <si>
    <t>Clements Unit, Amarillo</t>
  </si>
  <si>
    <t>Roofing:  Replace Roof - Multiple Buildings</t>
  </si>
  <si>
    <t>03608012</t>
  </si>
  <si>
    <t>Security:  Replace Door Controls - Multiple Buildings</t>
  </si>
  <si>
    <t>01802005</t>
  </si>
  <si>
    <t>Stringfellow Unit, Rosharon</t>
  </si>
  <si>
    <t>Security:  Replace Cell Door Locks - Offender Dorm Wing</t>
  </si>
  <si>
    <t>02004006</t>
  </si>
  <si>
    <t>Wynne Unit, Huntsville</t>
  </si>
  <si>
    <t>Facility Repair:  Extending Covered Area - Transportation Repair Shop</t>
  </si>
  <si>
    <t>02413007</t>
  </si>
  <si>
    <t>Crain Unit, Gatesville</t>
  </si>
  <si>
    <t>Roofing:  Replace Roof - Dorm Building</t>
  </si>
  <si>
    <t>03111006</t>
  </si>
  <si>
    <t>Hilltop Unit, Gatesville</t>
  </si>
  <si>
    <t xml:space="preserve">Infrastructure:  Replace Ground Water Storage Tank </t>
  </si>
  <si>
    <t>01410011</t>
  </si>
  <si>
    <t>Jester I Unit, Richmond</t>
  </si>
  <si>
    <t>Infrastructure:  Replace Ground Storage Water Tanks #1 &amp; #2</t>
  </si>
  <si>
    <t>11812001</t>
  </si>
  <si>
    <t>Travis Co. Unit, Austin</t>
  </si>
  <si>
    <t>Infrastructure:  Replace Grease Trap - Kitchen</t>
  </si>
  <si>
    <t>05410010</t>
  </si>
  <si>
    <t>Polunsky Unit, Livingston</t>
  </si>
  <si>
    <t>Security:  Install High Mast Lighting - Offender Dorm Building &amp; Perimeter Fence</t>
  </si>
  <si>
    <t>01312013</t>
  </si>
  <si>
    <t>Roofing:  Replace Roof - Security Operations Building</t>
  </si>
  <si>
    <t>Sale of Land Proceeds
Account No. 0543</t>
  </si>
  <si>
    <t>00513004</t>
  </si>
  <si>
    <t>Roofing:  Replace Roof - Main Building</t>
  </si>
  <si>
    <t>04710001</t>
  </si>
  <si>
    <t>Robertson Unit, Abilene</t>
  </si>
  <si>
    <t>Roofing:  Replace Roofs - Multiple Buildings</t>
  </si>
  <si>
    <t>02911013</t>
  </si>
  <si>
    <t xml:space="preserve">Infrastructure:  Replace Ground Storage Tank - Water Plant </t>
  </si>
  <si>
    <t>01113002</t>
  </si>
  <si>
    <t>Ferguson Unit, Midway</t>
  </si>
  <si>
    <t>Infrastructure:  Refurbish Elevated Storage Tank - Water Plant</t>
  </si>
  <si>
    <t>11106003</t>
  </si>
  <si>
    <t>Moore Unit, Bonham</t>
  </si>
  <si>
    <t>Security:  Replace Security Control System</t>
  </si>
  <si>
    <t>03708003</t>
  </si>
  <si>
    <t>Safety:  DESIGN ONLY - Repair/Replace Fire Line - Administrative Segregation</t>
  </si>
  <si>
    <t>03608011</t>
  </si>
  <si>
    <t>02210005</t>
  </si>
  <si>
    <t>Facility Repair:  Replace Flooring - Main Kitchen &amp; Scullery</t>
  </si>
  <si>
    <t>01915001</t>
  </si>
  <si>
    <t>Scott Unit, Angleton</t>
  </si>
  <si>
    <t>Infrastructure:  Replace Lift Station and Bar Screen - Waste Water Treatment Plant</t>
  </si>
  <si>
    <t>02212005</t>
  </si>
  <si>
    <t>Safety:  Install Standby Generator &amp; Transfer Switch - Trusty Camp</t>
  </si>
  <si>
    <t>00512007</t>
  </si>
  <si>
    <t>Safety:  Install Standby Generator  - Trusty Camp</t>
  </si>
  <si>
    <t>01714002</t>
  </si>
  <si>
    <t>02215011</t>
  </si>
  <si>
    <t>Facility Repair:  Install Electrical to Cells - Infirmary</t>
  </si>
  <si>
    <t>01913008</t>
  </si>
  <si>
    <t>Facility Repair:  Renovate 3 &amp; 4 Pickets</t>
  </si>
  <si>
    <t>02212017</t>
  </si>
  <si>
    <t>Infrastructure:  Replace Hot Water Lines - Main Building</t>
  </si>
  <si>
    <t>10814001</t>
  </si>
  <si>
    <t>Infrastructure:  Renovate Elevated Water Storage Tank</t>
  </si>
  <si>
    <t>03913005</t>
  </si>
  <si>
    <t>Hobby Unit, Marlin</t>
  </si>
  <si>
    <t>Roofing:  Replace Roof - Kitchen/Commissary</t>
  </si>
  <si>
    <t>02012008</t>
  </si>
  <si>
    <t>Facility Repair:  Replace Flooring - Kitchen</t>
  </si>
  <si>
    <t>03616019</t>
  </si>
  <si>
    <t>Infrastructure:  Replace Transformer - Packing Plant</t>
  </si>
  <si>
    <t>00609001</t>
  </si>
  <si>
    <t>Coffield Unit, Tennessee Colony</t>
  </si>
  <si>
    <t>Facility Repair:  Renovate Commissary Space</t>
  </si>
  <si>
    <t>01713045</t>
  </si>
  <si>
    <t>Roofing:  Replace Roof - Kitchen</t>
  </si>
  <si>
    <t>03813007</t>
  </si>
  <si>
    <t>Daniel Unit, Snyder</t>
  </si>
  <si>
    <t>04012003</t>
  </si>
  <si>
    <t>Lewis Unit, Woodville</t>
  </si>
  <si>
    <t>04813002</t>
  </si>
  <si>
    <t>McConnell Unit, Beeville</t>
  </si>
  <si>
    <t>Safety:  Replace Intercom System - Medical</t>
  </si>
  <si>
    <t>02615001</t>
  </si>
  <si>
    <t>Pack Unit, Navasota</t>
  </si>
  <si>
    <t>Infrastructure:  Replace Filtration System - Storage Tank</t>
  </si>
  <si>
    <t>02813001</t>
  </si>
  <si>
    <t>Infrastructure:  DESIGN ONLY - Repair Washout - Outfall Line Waste Water Treatment Plant</t>
  </si>
  <si>
    <t>01313008</t>
  </si>
  <si>
    <t>Roofing:  Repair/Replace Roof - Mechanical Department</t>
  </si>
  <si>
    <t>03312003</t>
  </si>
  <si>
    <t>Jester IV Unit, Richmond</t>
  </si>
  <si>
    <t>Roofing:  DESIGN ONLY - Replace Roof - Psychiatric Facility</t>
  </si>
  <si>
    <t>03613004</t>
  </si>
  <si>
    <t>Roofing:  DESIGN ONLY - Replace Roof - Multiple Buildings</t>
  </si>
  <si>
    <t>01914001</t>
  </si>
  <si>
    <t>Facility Repair:  DESIGN ONLY - Replace Plumbing - Multiple Cell Blocks</t>
  </si>
  <si>
    <t>01913004</t>
  </si>
  <si>
    <t>Facility Repair:  DESIGN ONLY - Kitchen Renovation</t>
  </si>
  <si>
    <t>02702010</t>
  </si>
  <si>
    <t>Terrell Unit, Rosharon</t>
  </si>
  <si>
    <t>Facility Repair:  Renovate Exhaust System - Vocational Shop</t>
  </si>
  <si>
    <t>01912007</t>
  </si>
  <si>
    <t>Security:  DESIGN ONLY - Replace Locking System - Multiple Wings</t>
  </si>
  <si>
    <t>01205010</t>
  </si>
  <si>
    <t>Goree Unit, Huntsville</t>
  </si>
  <si>
    <t>Facility Repair:  Renovate Showers - Multiple Buildings</t>
  </si>
  <si>
    <t>01300042</t>
  </si>
  <si>
    <t>Safety:  DESIGN ONLY - Install Fire Alarm System</t>
  </si>
  <si>
    <t>04813003</t>
  </si>
  <si>
    <t>Infrastructure:  DESIGN ONLY - Replace Steam &amp; Condensate Lines - Kitchen/Laundry Building</t>
  </si>
  <si>
    <t>12107001</t>
  </si>
  <si>
    <t>Lindsey Unit, Jacksboro</t>
  </si>
  <si>
    <t>Infrastructure:  DESIGN ONLY - Correct Drainage - Multiple Buildings</t>
  </si>
  <si>
    <t>01000010</t>
  </si>
  <si>
    <t>Safety:  DESIGN ONLY - Install Fire Alarm System - Unit Wide</t>
  </si>
  <si>
    <t>08116009</t>
  </si>
  <si>
    <t>Rudd Unit, Brownfield</t>
  </si>
  <si>
    <t>Facility Repair:  Replace Refrigeration Equipment - Kitchen</t>
  </si>
  <si>
    <t>05402015</t>
  </si>
  <si>
    <t>Roofing:  Repair / Replace Roofs - Multiple Buildings</t>
  </si>
  <si>
    <t>09216001</t>
  </si>
  <si>
    <t>Holliday Unit, Huntsville</t>
  </si>
  <si>
    <t>Safety:  Add Wheelchair Accessibility - Multiple Dorms</t>
  </si>
  <si>
    <t>06517001</t>
  </si>
  <si>
    <t>San Saba Unit, San Saba</t>
  </si>
  <si>
    <t>Facility Repair:  Replace Boilers</t>
  </si>
  <si>
    <t>04716003</t>
  </si>
  <si>
    <t>Facility Repair:  Replace Deaerator - Boiler Room</t>
  </si>
  <si>
    <t>03612001</t>
  </si>
  <si>
    <t>Infrastructure:  DESIGN ONLY - Replace Elevated Storage Tank &amp; Storage Tank Well #4</t>
  </si>
  <si>
    <t>01608001</t>
  </si>
  <si>
    <t>Mt. View Unit, Gatesville</t>
  </si>
  <si>
    <t>Infrastructure:  DESIGN ONLY - Replace Ground Water Storage Tank, Boost Station and Replace Water Lines</t>
  </si>
  <si>
    <t>00715005</t>
  </si>
  <si>
    <t>Darrington Unit, Rosharon</t>
  </si>
  <si>
    <t>Facility Repair:  Replace Chillers - Intake Housing</t>
  </si>
  <si>
    <t>09215009</t>
  </si>
  <si>
    <t>02212024</t>
  </si>
  <si>
    <t>Infrastructure:  Reline Manholes</t>
  </si>
  <si>
    <t>10316007</t>
  </si>
  <si>
    <t>Lopez Unit, Edinburg</t>
  </si>
  <si>
    <t>Facility Repair:  Replace Air Handler - Administrative Segregation</t>
  </si>
  <si>
    <t>09816005</t>
  </si>
  <si>
    <t>Dominguez Unit, San Antonio</t>
  </si>
  <si>
    <t>Facility Repair:  Replace HVAC Unit - Kitchen</t>
  </si>
  <si>
    <t>01200043</t>
  </si>
  <si>
    <t xml:space="preserve">Safety:  Install Fire Alarm System </t>
  </si>
  <si>
    <t>03211005</t>
  </si>
  <si>
    <t>Estelle Unit, Huntsville</t>
  </si>
  <si>
    <t>Security:  Replace Exterior Lighting</t>
  </si>
  <si>
    <t>01910013</t>
  </si>
  <si>
    <t>Infrastructure:  Replace Gas and Water Lines</t>
  </si>
  <si>
    <t>06816007</t>
  </si>
  <si>
    <t>Connally Unit, Kenedy</t>
  </si>
  <si>
    <t>Facility Repair:  Replace HVAC Units - Education and Medical</t>
  </si>
  <si>
    <t>00716001</t>
  </si>
  <si>
    <t>Facility Repair:  Replace Chillers - Warehouse</t>
  </si>
  <si>
    <t>03115003</t>
  </si>
  <si>
    <t>Infrastructure:  Replace Boilers - Boiler Room</t>
  </si>
  <si>
    <t>07916001</t>
  </si>
  <si>
    <t>01015008</t>
  </si>
  <si>
    <t>Infrastructure:  Replace Service Entrance Switchgear - Back Gate</t>
  </si>
  <si>
    <t>07009003</t>
  </si>
  <si>
    <t>Neal Unit, Amarillo</t>
  </si>
  <si>
    <t xml:space="preserve">Facility Repair:  Renovate Mechanical Room and Replace Showers </t>
  </si>
  <si>
    <t>05216006</t>
  </si>
  <si>
    <t>Briscoe Unit, Dilley</t>
  </si>
  <si>
    <t>09012004</t>
  </si>
  <si>
    <t>Montford Unit, Lubbock</t>
  </si>
  <si>
    <t>Infrastructure:  Install Backflow Preventer</t>
  </si>
  <si>
    <t>09116022</t>
  </si>
  <si>
    <t>Chasefield Unit, Beeville</t>
  </si>
  <si>
    <t>Facility Repair:  Replace Chiller</t>
  </si>
  <si>
    <t>03216017</t>
  </si>
  <si>
    <t>Facility Repair:  Replace Air Handler - High Security Kitchen Roof</t>
  </si>
  <si>
    <t>03616021</t>
  </si>
  <si>
    <t>Safety:  Replace Emergency Generator - Boiler Room</t>
  </si>
  <si>
    <t>01916004</t>
  </si>
  <si>
    <t>Infrastructure:  Refurbish Wastewater Tank</t>
  </si>
  <si>
    <t>00116002</t>
  </si>
  <si>
    <t xml:space="preserve">Administrative Complex, Huntsville </t>
  </si>
  <si>
    <t>Facility Repair:  Replace Cooling Tower - Warehouse</t>
  </si>
  <si>
    <t>00716002</t>
  </si>
  <si>
    <t>Facility Repair:  Provide Electrical Feed to Outside Gym</t>
  </si>
  <si>
    <t>05216001</t>
  </si>
  <si>
    <t>06816006</t>
  </si>
  <si>
    <t>07716003</t>
  </si>
  <si>
    <t>Hamilton Unit, Bryan</t>
  </si>
  <si>
    <t>Facility Repair:  Refurbish Chiller - Food Service</t>
  </si>
  <si>
    <t>07716009</t>
  </si>
  <si>
    <t>Facility Repair:  Replace Condenser and Compressor Rack - Food Service</t>
  </si>
  <si>
    <t>04816015</t>
  </si>
  <si>
    <t>Facility Repair:  Replace Air Handlers - Multiple Buildings</t>
  </si>
  <si>
    <t>07916002</t>
  </si>
  <si>
    <t>Facility Repair: Replace Hot Water Storage Tank - Central Plant</t>
  </si>
  <si>
    <t>00616025</t>
  </si>
  <si>
    <t>Safety:  Replace Emergency Generator - Water Well #3</t>
  </si>
  <si>
    <t>02616030</t>
  </si>
  <si>
    <t>02916006</t>
  </si>
  <si>
    <t>Facility Repair:  Kitchen Repairs</t>
  </si>
  <si>
    <t>10016002</t>
  </si>
  <si>
    <t>Facility Repair:  Replace Plumbing Systems - Multiple Locations</t>
  </si>
  <si>
    <t>00616011</t>
  </si>
  <si>
    <t>Facility Repair:  Replace Chiller - Outside Main Building</t>
  </si>
  <si>
    <t>06816009</t>
  </si>
  <si>
    <t>Facility Repair:  Replace HVAC Units - Multiple Buildings</t>
  </si>
  <si>
    <t>09816002</t>
  </si>
  <si>
    <t>Facility Repair: Replace Refrigeration Equipment - Kitchen</t>
  </si>
  <si>
    <t>09516005</t>
  </si>
  <si>
    <t>Garza West, Beeville</t>
  </si>
  <si>
    <t>07717001</t>
  </si>
  <si>
    <t>Facility Repair:  Replace Chiller - Food Service</t>
  </si>
  <si>
    <t>10316002</t>
  </si>
  <si>
    <t>Facility Repair:  Replace Air Handling Unit - Multiple Buildings</t>
  </si>
  <si>
    <t>07316003</t>
  </si>
  <si>
    <t>Lynaugh Unit, Ft. Stockton</t>
  </si>
  <si>
    <t>04816010</t>
  </si>
  <si>
    <t>08516001</t>
  </si>
  <si>
    <t>Ney Unit, Hondo</t>
  </si>
  <si>
    <t>Facility Repair: Replace HVAC Unit - Medical</t>
  </si>
  <si>
    <t>07816001</t>
  </si>
  <si>
    <t>07116001</t>
  </si>
  <si>
    <t>Stevenson Unit, Cuero</t>
  </si>
  <si>
    <t>06716013</t>
  </si>
  <si>
    <t>Facility Repair:  Replace HVAC Unit - Main Building</t>
  </si>
  <si>
    <t>05516001</t>
  </si>
  <si>
    <t>Torres Unit, Hondo</t>
  </si>
  <si>
    <t>06816011</t>
  </si>
  <si>
    <t>Facility Repair: Replace Air Handling Units - Multiple Buildings</t>
  </si>
  <si>
    <t>06816020</t>
  </si>
  <si>
    <t>09616003</t>
  </si>
  <si>
    <t>Garza East Unit, Beeville</t>
  </si>
  <si>
    <t>11715001</t>
  </si>
  <si>
    <t>Kegans Unit, Houston</t>
  </si>
  <si>
    <t>Facility Repair:  Replace Ceiling - Multiple Locations</t>
  </si>
  <si>
    <t>03615004</t>
  </si>
  <si>
    <t>Facility Repair:  Replace Ceiling - Main Building</t>
  </si>
  <si>
    <t>Plane Unit, Dayton</t>
  </si>
  <si>
    <t>Facility Repair:  Renovate Kitchen - Scullery</t>
  </si>
  <si>
    <t>Facility Repair:  Renovate Shower Area</t>
  </si>
  <si>
    <t>02217002</t>
  </si>
  <si>
    <t>Security:  Install Video Surveillance Cameras - Multiple Locations</t>
  </si>
  <si>
    <t>02017009</t>
  </si>
  <si>
    <t>02717002</t>
  </si>
  <si>
    <t>Facility Repair:  Construct Temporary Sally Port</t>
  </si>
  <si>
    <t>09917001</t>
  </si>
  <si>
    <t>Facility Repair:  Replace Water Heaters - Multiple Buildings</t>
  </si>
  <si>
    <t>05417004</t>
  </si>
  <si>
    <t>00815018</t>
  </si>
  <si>
    <t>Byrd Unit, Huntsville</t>
  </si>
  <si>
    <t xml:space="preserve">Security:  DESIGN ONLY - Replace Locking System </t>
  </si>
  <si>
    <t>00514005</t>
  </si>
  <si>
    <t>00615010</t>
  </si>
  <si>
    <t xml:space="preserve">Roofing:  DESIGN ONLY - Replace Roofs </t>
  </si>
  <si>
    <t>00715006</t>
  </si>
  <si>
    <t xml:space="preserve">Facility Repair:  DESIGN ONLY - Replace Electrical </t>
  </si>
  <si>
    <t>01114013</t>
  </si>
  <si>
    <t>Security:  DESIGN ONLY - Install High Mast Lighting</t>
  </si>
  <si>
    <t>12113002</t>
  </si>
  <si>
    <t>Security:  DESIGN ONLY - Replace Door Controls</t>
  </si>
  <si>
    <t>09015005</t>
  </si>
  <si>
    <t>02814003</t>
  </si>
  <si>
    <t>Roofing:  DESIGN ONLY - Replace Roof - Main Building</t>
  </si>
  <si>
    <t>02715002</t>
  </si>
  <si>
    <t>02015013</t>
  </si>
  <si>
    <t>Facility Repair:  DESIGN ONLY - Replace Underground Wiring</t>
  </si>
  <si>
    <t>01714008</t>
  </si>
  <si>
    <t>12916001</t>
  </si>
  <si>
    <t>03015001</t>
  </si>
  <si>
    <t>02017011</t>
  </si>
  <si>
    <t>Facility Repair: Replace Chiller - Windham</t>
  </si>
  <si>
    <t>06916001</t>
  </si>
  <si>
    <t>07017001</t>
  </si>
  <si>
    <t>Facility Repair: Replace Deaerator - Boiler Room</t>
  </si>
  <si>
    <t>06515001</t>
  </si>
  <si>
    <t>Facility Repair: Replace Water Lines - Offender Dorms</t>
  </si>
  <si>
    <t>06715005</t>
  </si>
  <si>
    <t>Facility Repair: Replace Plumbing Controls - Multiple Buildings</t>
  </si>
  <si>
    <t>05317006</t>
  </si>
  <si>
    <t>Smith Unit, Lamesa</t>
  </si>
  <si>
    <t>Facility Repair: Replace Water Heaters - Multiple Locations</t>
  </si>
  <si>
    <t>05417012</t>
  </si>
  <si>
    <t>01017024</t>
  </si>
  <si>
    <t>01117018</t>
  </si>
  <si>
    <t>04217007</t>
  </si>
  <si>
    <t>09317003</t>
  </si>
  <si>
    <t>Middleton Unit, Abilene</t>
  </si>
  <si>
    <t>09817006</t>
  </si>
  <si>
    <t>09517004</t>
  </si>
  <si>
    <t>03617016</t>
  </si>
  <si>
    <t>09017001</t>
  </si>
  <si>
    <t>07015008</t>
  </si>
  <si>
    <t>05017005</t>
  </si>
  <si>
    <t>04911009</t>
  </si>
  <si>
    <t>Stiles Unit, Beaumont</t>
  </si>
  <si>
    <t>Facility Repair:  Replace Windows - Offender Housing</t>
  </si>
  <si>
    <t>09199005</t>
  </si>
  <si>
    <t>Safety:  Repair/Replace Fire Alarm - Multiple Buildings</t>
  </si>
  <si>
    <t>01313001</t>
  </si>
  <si>
    <t>Roofing:  DESIGN ONLY - Replace Roof/Repair Walls - Infirmary Building</t>
  </si>
  <si>
    <t>01313004</t>
  </si>
  <si>
    <t xml:space="preserve">Facility Repair:  DESIGN ONLY - Repair/Replace South Wall - Perimeter </t>
  </si>
  <si>
    <t>10907002</t>
  </si>
  <si>
    <t>Lockhart Unit, Lockhart</t>
  </si>
  <si>
    <t>Safety:  Replace Fire Alarm - Multiple Buildings</t>
  </si>
  <si>
    <t>02707005</t>
  </si>
  <si>
    <t xml:space="preserve">Infrastructure:  Renovate Sewer Line from Food Service </t>
  </si>
  <si>
    <t>10313003</t>
  </si>
  <si>
    <t>Facility Repair:  Replace/Rebuild Walls and Doors - Kitchen</t>
  </si>
  <si>
    <t>Texas Facilities Commission (303)</t>
  </si>
  <si>
    <t>John Raff, P.E.</t>
  </si>
  <si>
    <r>
      <t>Texas School for the Deaf (</t>
    </r>
    <r>
      <rPr>
        <b/>
        <sz val="12"/>
        <color theme="1"/>
        <rFont val="Arial"/>
        <family val="2"/>
      </rPr>
      <t>TSD</t>
    </r>
    <r>
      <rPr>
        <sz val="11"/>
        <color theme="1"/>
        <rFont val="Calibri"/>
        <family val="2"/>
        <scheme val="minor"/>
      </rPr>
      <t>) / Texas School for the Blind and Visually Impaired (</t>
    </r>
    <r>
      <rPr>
        <b/>
        <sz val="12"/>
        <color theme="1"/>
        <rFont val="Arial"/>
        <family val="2"/>
      </rPr>
      <t>TSBVI</t>
    </r>
    <r>
      <rPr>
        <sz val="11"/>
        <color theme="1"/>
        <rFont val="Calibri"/>
        <family val="2"/>
        <scheme val="minor"/>
      </rPr>
      <t>) Campus Wide Improvements, Austin TX</t>
    </r>
  </si>
  <si>
    <t>Repair/Replacement of fire protection, life safety, mechanical, plumbing and electrical systems and architectural improvements.</t>
  </si>
  <si>
    <t>GR Funds</t>
  </si>
  <si>
    <r>
      <t>Lyndon B. Johnson Building (</t>
    </r>
    <r>
      <rPr>
        <b/>
        <sz val="12"/>
        <color theme="1"/>
        <rFont val="Arial"/>
        <family val="2"/>
      </rPr>
      <t>LBJ</t>
    </r>
    <r>
      <rPr>
        <sz val="11"/>
        <color theme="1"/>
        <rFont val="Calibri"/>
        <family val="2"/>
        <scheme val="minor"/>
      </rPr>
      <t>), Austin TX</t>
    </r>
  </si>
  <si>
    <t>Repairs to elevators, life safety, mechanical, plumbing and electrical systems.</t>
  </si>
  <si>
    <r>
      <t>William B. Travis Building (</t>
    </r>
    <r>
      <rPr>
        <b/>
        <sz val="12"/>
        <color theme="1"/>
        <rFont val="Arial"/>
        <family val="2"/>
      </rPr>
      <t>WBT</t>
    </r>
    <r>
      <rPr>
        <sz val="11"/>
        <color theme="1"/>
        <rFont val="Calibri"/>
        <family val="2"/>
        <scheme val="minor"/>
      </rPr>
      <t>), Austin TX</t>
    </r>
  </si>
  <si>
    <t xml:space="preserve">Repairs to mechanical systems and enhancement to indoor air quality. </t>
  </si>
  <si>
    <r>
      <t>Stephen F. Austin Building (</t>
    </r>
    <r>
      <rPr>
        <b/>
        <sz val="12"/>
        <color theme="1"/>
        <rFont val="Arial"/>
        <family val="2"/>
      </rPr>
      <t>SFA</t>
    </r>
    <r>
      <rPr>
        <sz val="11"/>
        <color theme="1"/>
        <rFont val="Calibri"/>
        <family val="2"/>
        <scheme val="minor"/>
      </rPr>
      <t>), Austin, TX</t>
    </r>
  </si>
  <si>
    <t>Repairs to mechanical and plumbing systems.</t>
  </si>
  <si>
    <r>
      <t xml:space="preserve">7-Building Improvements Project Austin TX
</t>
    </r>
    <r>
      <rPr>
        <sz val="10"/>
        <color theme="1"/>
        <rFont val="Arial"/>
        <family val="2"/>
      </rPr>
      <t>Central Services Bldg. (</t>
    </r>
    <r>
      <rPr>
        <b/>
        <sz val="10"/>
        <color theme="1"/>
        <rFont val="Arial"/>
        <family val="2"/>
      </rPr>
      <t>CSB</t>
    </r>
    <r>
      <rPr>
        <sz val="10"/>
        <color theme="1"/>
        <rFont val="Arial"/>
        <family val="2"/>
      </rPr>
      <t>)
Insurance Annex (</t>
    </r>
    <r>
      <rPr>
        <b/>
        <sz val="10"/>
        <color theme="1"/>
        <rFont val="Arial"/>
        <family val="2"/>
      </rPr>
      <t>INX</t>
    </r>
    <r>
      <rPr>
        <sz val="10"/>
        <color theme="1"/>
        <rFont val="Arial"/>
        <family val="2"/>
      </rPr>
      <t>)
John H. Reagan Bldg. (</t>
    </r>
    <r>
      <rPr>
        <b/>
        <sz val="10"/>
        <color theme="1"/>
        <rFont val="Arial"/>
        <family val="2"/>
      </rPr>
      <t>JHR</t>
    </r>
    <r>
      <rPr>
        <sz val="10"/>
        <color theme="1"/>
        <rFont val="Arial"/>
        <family val="2"/>
      </rPr>
      <t>)
Robert E. Johnson Bldg. (</t>
    </r>
    <r>
      <rPr>
        <b/>
        <sz val="10"/>
        <color theme="1"/>
        <rFont val="Arial"/>
        <family val="2"/>
      </rPr>
      <t>REJ</t>
    </r>
    <r>
      <rPr>
        <sz val="10"/>
        <color theme="1"/>
        <rFont val="Arial"/>
        <family val="2"/>
      </rPr>
      <t>)
E.O. Thompson Bldg. (</t>
    </r>
    <r>
      <rPr>
        <b/>
        <sz val="10"/>
        <color theme="1"/>
        <rFont val="Arial"/>
        <family val="2"/>
      </rPr>
      <t>THO</t>
    </r>
    <r>
      <rPr>
        <sz val="10"/>
        <color theme="1"/>
        <rFont val="Arial"/>
        <family val="2"/>
      </rPr>
      <t>)
Thomas J. Rusk Bldg. (</t>
    </r>
    <r>
      <rPr>
        <b/>
        <sz val="10"/>
        <color theme="1"/>
        <rFont val="Arial"/>
        <family val="2"/>
      </rPr>
      <t>TJR</t>
    </r>
    <r>
      <rPr>
        <sz val="10"/>
        <color theme="1"/>
        <rFont val="Arial"/>
        <family val="2"/>
      </rPr>
      <t>)
William P. Clements Jr. Bldg. (</t>
    </r>
    <r>
      <rPr>
        <b/>
        <sz val="10"/>
        <color theme="1"/>
        <rFont val="Arial"/>
        <family val="2"/>
      </rPr>
      <t>WPC</t>
    </r>
    <r>
      <rPr>
        <sz val="10"/>
        <color theme="1"/>
        <rFont val="Arial"/>
        <family val="2"/>
      </rPr>
      <t>)</t>
    </r>
  </si>
  <si>
    <r>
      <rPr>
        <b/>
        <sz val="12"/>
        <color theme="1"/>
        <rFont val="Arial"/>
        <family val="2"/>
      </rPr>
      <t>CSB</t>
    </r>
    <r>
      <rPr>
        <sz val="11"/>
        <color theme="1"/>
        <rFont val="Calibri"/>
        <family val="2"/>
        <scheme val="minor"/>
      </rPr>
      <t>- Repair to fire protection, mechanical systems, plumbing systems, paving, elevators and boilers.</t>
    </r>
    <r>
      <rPr>
        <b/>
        <sz val="12"/>
        <color theme="1"/>
        <rFont val="Arial"/>
        <family val="2"/>
      </rPr>
      <t xml:space="preserve"> INX- </t>
    </r>
    <r>
      <rPr>
        <sz val="11"/>
        <color theme="1"/>
        <rFont val="Calibri"/>
        <family val="2"/>
        <scheme val="minor"/>
      </rPr>
      <t>Repairs to mechanical systems.</t>
    </r>
    <r>
      <rPr>
        <b/>
        <sz val="12"/>
        <color theme="1"/>
        <rFont val="Arial"/>
        <family val="2"/>
      </rPr>
      <t xml:space="preserve"> JHR-</t>
    </r>
    <r>
      <rPr>
        <sz val="11"/>
        <color theme="1"/>
        <rFont val="Calibri"/>
        <family val="2"/>
        <scheme val="minor"/>
      </rPr>
      <t xml:space="preserve"> Repairs to mechanical and electrical systems. </t>
    </r>
    <r>
      <rPr>
        <b/>
        <sz val="12"/>
        <color theme="1"/>
        <rFont val="Arial"/>
        <family val="2"/>
      </rPr>
      <t>REJ-</t>
    </r>
    <r>
      <rPr>
        <sz val="11"/>
        <color theme="1"/>
        <rFont val="Calibri"/>
        <family val="2"/>
        <scheme val="minor"/>
      </rPr>
      <t xml:space="preserve"> Repairs to security, mechanical and electrical systems. </t>
    </r>
    <r>
      <rPr>
        <b/>
        <sz val="12"/>
        <color theme="1"/>
        <rFont val="Arial"/>
        <family val="2"/>
      </rPr>
      <t>THO-</t>
    </r>
    <r>
      <rPr>
        <sz val="11"/>
        <color theme="1"/>
        <rFont val="Calibri"/>
        <family val="2"/>
        <scheme val="minor"/>
      </rPr>
      <t xml:space="preserve"> Repairs t security systems, enhancement to indoor air quality, mechanical systems and architectura systems. </t>
    </r>
    <r>
      <rPr>
        <b/>
        <sz val="12"/>
        <color theme="1"/>
        <rFont val="Arial"/>
        <family val="2"/>
      </rPr>
      <t>TJR-</t>
    </r>
    <r>
      <rPr>
        <sz val="11"/>
        <color theme="1"/>
        <rFont val="Calibri"/>
        <family val="2"/>
        <scheme val="minor"/>
      </rPr>
      <t xml:space="preserve"> Repairs to security, elevators and mechanical systems. </t>
    </r>
    <r>
      <rPr>
        <b/>
        <sz val="12"/>
        <color theme="1"/>
        <rFont val="Arial"/>
        <family val="2"/>
      </rPr>
      <t>WPC-</t>
    </r>
    <r>
      <rPr>
        <sz val="11"/>
        <color theme="1"/>
        <rFont val="Calibri"/>
        <family val="2"/>
        <scheme val="minor"/>
      </rPr>
      <t xml:space="preserve"> Repairs to electrical systems and enhancement to indoor air quality.</t>
    </r>
  </si>
  <si>
    <r>
      <t>William P. Hobby Complex (</t>
    </r>
    <r>
      <rPr>
        <b/>
        <sz val="12"/>
        <color theme="1"/>
        <rFont val="Arial"/>
        <family val="2"/>
      </rPr>
      <t>WPH</t>
    </r>
    <r>
      <rPr>
        <sz val="11"/>
        <color theme="1"/>
        <rFont val="Calibri"/>
        <family val="2"/>
        <scheme val="minor"/>
      </rPr>
      <t>), Austin TX</t>
    </r>
  </si>
  <si>
    <t>Repairs to mechanical, electrical and plumbing systems and fire protection.</t>
  </si>
  <si>
    <t>Brown Heatly Bldg. - Elevator, Austin TX</t>
  </si>
  <si>
    <t>Repairs/Replace Elevators</t>
  </si>
  <si>
    <r>
      <t xml:space="preserve">4-Building Elevator Project, Austin TX
</t>
    </r>
    <r>
      <rPr>
        <sz val="10"/>
        <color theme="1"/>
        <rFont val="Arial"/>
        <family val="2"/>
      </rPr>
      <t>James Earl Rudder Bldg. (</t>
    </r>
    <r>
      <rPr>
        <b/>
        <sz val="10"/>
        <color theme="1"/>
        <rFont val="Arial"/>
        <family val="2"/>
      </rPr>
      <t>JER</t>
    </r>
    <r>
      <rPr>
        <sz val="10"/>
        <color theme="1"/>
        <rFont val="Arial"/>
        <family val="2"/>
      </rPr>
      <t>)
Thomas J. Rusk Bldg. (</t>
    </r>
    <r>
      <rPr>
        <b/>
        <sz val="10"/>
        <color theme="1"/>
        <rFont val="Arial"/>
        <family val="2"/>
      </rPr>
      <t>TJR</t>
    </r>
    <r>
      <rPr>
        <sz val="10"/>
        <color theme="1"/>
        <rFont val="Arial"/>
        <family val="2"/>
      </rPr>
      <t>)
William P. Clements Jr. Bldg. (</t>
    </r>
    <r>
      <rPr>
        <b/>
        <sz val="10"/>
        <color theme="1"/>
        <rFont val="Arial"/>
        <family val="2"/>
      </rPr>
      <t>WPC</t>
    </r>
    <r>
      <rPr>
        <sz val="10"/>
        <color theme="1"/>
        <rFont val="Arial"/>
        <family val="2"/>
      </rPr>
      <t>)
William P. Hobby Complex (</t>
    </r>
    <r>
      <rPr>
        <b/>
        <sz val="10"/>
        <color theme="1"/>
        <rFont val="Arial"/>
        <family val="2"/>
      </rPr>
      <t>WPH</t>
    </r>
    <r>
      <rPr>
        <sz val="10"/>
        <color theme="1"/>
        <rFont val="Arial"/>
        <family val="2"/>
      </rPr>
      <t>)</t>
    </r>
  </si>
  <si>
    <r>
      <t xml:space="preserve">Repair/Replace Elevators in buildings - </t>
    </r>
    <r>
      <rPr>
        <b/>
        <sz val="12"/>
        <color theme="1"/>
        <rFont val="Arial"/>
        <family val="2"/>
      </rPr>
      <t>JER, TJR, WPC, WPH</t>
    </r>
  </si>
  <si>
    <r>
      <t xml:space="preserve">5-Building Project, Austin TX
</t>
    </r>
    <r>
      <rPr>
        <sz val="10"/>
        <color theme="1"/>
        <rFont val="Arial"/>
        <family val="2"/>
      </rPr>
      <t>Insurance Building (</t>
    </r>
    <r>
      <rPr>
        <b/>
        <sz val="10"/>
        <color theme="1"/>
        <rFont val="Arial"/>
        <family val="2"/>
      </rPr>
      <t>INS</t>
    </r>
    <r>
      <rPr>
        <sz val="10"/>
        <color theme="1"/>
        <rFont val="Arial"/>
        <family val="2"/>
      </rPr>
      <t>)
Price Daniel Sr. Building (</t>
    </r>
    <r>
      <rPr>
        <b/>
        <sz val="10"/>
        <color theme="1"/>
        <rFont val="Arial"/>
        <family val="2"/>
      </rPr>
      <t>PDB</t>
    </r>
    <r>
      <rPr>
        <sz val="10"/>
        <color theme="1"/>
        <rFont val="Arial"/>
        <family val="2"/>
      </rPr>
      <t>)
Supreme Court Building (</t>
    </r>
    <r>
      <rPr>
        <b/>
        <sz val="10"/>
        <color theme="1"/>
        <rFont val="Arial"/>
        <family val="2"/>
      </rPr>
      <t>SCB</t>
    </r>
    <r>
      <rPr>
        <sz val="10"/>
        <color theme="1"/>
        <rFont val="Arial"/>
        <family val="2"/>
      </rPr>
      <t>)
Sam Houston Building (</t>
    </r>
    <r>
      <rPr>
        <b/>
        <sz val="10"/>
        <color theme="1"/>
        <rFont val="Arial"/>
        <family val="2"/>
      </rPr>
      <t>SHB</t>
    </r>
    <r>
      <rPr>
        <sz val="10"/>
        <color theme="1"/>
        <rFont val="Arial"/>
        <family val="2"/>
      </rPr>
      <t>)
Thomas C. Clark Building (</t>
    </r>
    <r>
      <rPr>
        <b/>
        <sz val="10"/>
        <color theme="1"/>
        <rFont val="Arial"/>
        <family val="2"/>
      </rPr>
      <t>TCC</t>
    </r>
    <r>
      <rPr>
        <sz val="10"/>
        <color theme="1"/>
        <rFont val="Arial"/>
        <family val="2"/>
      </rPr>
      <t>)</t>
    </r>
  </si>
  <si>
    <r>
      <rPr>
        <b/>
        <sz val="12"/>
        <color theme="1"/>
        <rFont val="Arial"/>
        <family val="2"/>
      </rPr>
      <t>INS-</t>
    </r>
    <r>
      <rPr>
        <sz val="11"/>
        <color theme="1"/>
        <rFont val="Calibri"/>
        <family val="2"/>
        <scheme val="minor"/>
      </rPr>
      <t xml:space="preserve"> Repairs to security, life safety, mechanical systems, exterior windows, architectural finishes, rain water drainage and waterproofing systems. </t>
    </r>
    <r>
      <rPr>
        <b/>
        <sz val="12"/>
        <color theme="1"/>
        <rFont val="Arial"/>
        <family val="2"/>
      </rPr>
      <t>PDB-</t>
    </r>
    <r>
      <rPr>
        <sz val="11"/>
        <color theme="1"/>
        <rFont val="Calibri"/>
        <family val="2"/>
        <scheme val="minor"/>
      </rPr>
      <t xml:space="preserve"> Repairs to mechanical systems and enhancement to indoor air quality. </t>
    </r>
    <r>
      <rPr>
        <b/>
        <sz val="12"/>
        <color theme="1"/>
        <rFont val="Arial"/>
        <family val="2"/>
      </rPr>
      <t>SCB-</t>
    </r>
    <r>
      <rPr>
        <sz val="11"/>
        <color theme="1"/>
        <rFont val="Calibri"/>
        <family val="2"/>
        <scheme val="minor"/>
      </rPr>
      <t xml:space="preserve"> Enhancement to indoor air quality, repairs to security systems, elevators, mechanical and electrical systems. </t>
    </r>
    <r>
      <rPr>
        <b/>
        <sz val="12"/>
        <color theme="1"/>
        <rFont val="Arial"/>
        <family val="2"/>
      </rPr>
      <t>SHB-</t>
    </r>
    <r>
      <rPr>
        <sz val="11"/>
        <color theme="1"/>
        <rFont val="Calibri"/>
        <family val="2"/>
        <scheme val="minor"/>
      </rPr>
      <t xml:space="preserve"> Repairs to mechanical systems. </t>
    </r>
    <r>
      <rPr>
        <b/>
        <sz val="12"/>
        <color theme="1"/>
        <rFont val="Arial"/>
        <family val="2"/>
      </rPr>
      <t>TCC-</t>
    </r>
    <r>
      <rPr>
        <sz val="11"/>
        <color theme="1"/>
        <rFont val="Calibri"/>
        <family val="2"/>
        <scheme val="minor"/>
      </rPr>
      <t xml:space="preserve"> Enhancement to indoor air quality, repairs to elevators, mechanical, waterproofing systems.</t>
    </r>
  </si>
  <si>
    <r>
      <t>John H. Winters Complex (</t>
    </r>
    <r>
      <rPr>
        <b/>
        <sz val="12"/>
        <color theme="1"/>
        <rFont val="Arial"/>
        <family val="2"/>
      </rPr>
      <t>JHW</t>
    </r>
    <r>
      <rPr>
        <sz val="11"/>
        <color theme="1"/>
        <rFont val="Calibri"/>
        <family val="2"/>
        <scheme val="minor"/>
      </rPr>
      <t>), Austin TX</t>
    </r>
  </si>
  <si>
    <t>Repairs to data center, life safety, accessibility, fire protection, mechanical, plumbing, electrical systems and architectural finishes.</t>
  </si>
  <si>
    <r>
      <t xml:space="preserve">DSHS - 4 Building Project, Austin TX
</t>
    </r>
    <r>
      <rPr>
        <sz val="10"/>
        <color theme="1"/>
        <rFont val="Arial"/>
        <family val="2"/>
      </rPr>
      <t>Dept. of Health Bldg. F (</t>
    </r>
    <r>
      <rPr>
        <b/>
        <sz val="10"/>
        <color theme="1"/>
        <rFont val="Arial"/>
        <family val="2"/>
      </rPr>
      <t>DHF</t>
    </r>
    <r>
      <rPr>
        <sz val="10"/>
        <color theme="1"/>
        <rFont val="Arial"/>
        <family val="2"/>
      </rPr>
      <t>)
Dept. of Health Records Bldg. (</t>
    </r>
    <r>
      <rPr>
        <b/>
        <sz val="10"/>
        <color theme="1"/>
        <rFont val="Arial"/>
        <family val="2"/>
      </rPr>
      <t>DHR</t>
    </r>
    <r>
      <rPr>
        <sz val="10"/>
        <color theme="1"/>
        <rFont val="Arial"/>
        <family val="2"/>
      </rPr>
      <t>)
Dept. of Health Tower (</t>
    </r>
    <r>
      <rPr>
        <b/>
        <sz val="10"/>
        <color theme="1"/>
        <rFont val="Arial"/>
        <family val="2"/>
      </rPr>
      <t>DHT</t>
    </r>
    <r>
      <rPr>
        <sz val="10"/>
        <color theme="1"/>
        <rFont val="Arial"/>
        <family val="2"/>
      </rPr>
      <t>)
Robert Beirnstein Bldg. (</t>
    </r>
    <r>
      <rPr>
        <b/>
        <sz val="10"/>
        <color theme="1"/>
        <rFont val="Arial"/>
        <family val="2"/>
      </rPr>
      <t>RBB</t>
    </r>
    <r>
      <rPr>
        <sz val="10"/>
        <color theme="1"/>
        <rFont val="Arial"/>
        <family val="2"/>
      </rPr>
      <t>)</t>
    </r>
  </si>
  <si>
    <r>
      <rPr>
        <b/>
        <sz val="12"/>
        <color theme="1"/>
        <rFont val="Arial"/>
        <family val="2"/>
      </rPr>
      <t>DHF-</t>
    </r>
    <r>
      <rPr>
        <sz val="11"/>
        <color theme="1"/>
        <rFont val="Calibri"/>
        <family val="2"/>
        <scheme val="minor"/>
      </rPr>
      <t xml:space="preserve"> Repairs to mechanical systems.</t>
    </r>
    <r>
      <rPr>
        <b/>
        <sz val="12"/>
        <color theme="1"/>
        <rFont val="Arial"/>
        <family val="2"/>
      </rPr>
      <t xml:space="preserve"> DHR-</t>
    </r>
    <r>
      <rPr>
        <sz val="11"/>
        <color theme="1"/>
        <rFont val="Calibri"/>
        <family val="2"/>
        <scheme val="minor"/>
      </rPr>
      <t xml:space="preserve"> Repairs to MEP systems, restrooms, paving and architectural finishes. </t>
    </r>
    <r>
      <rPr>
        <b/>
        <sz val="12"/>
        <color theme="1"/>
        <rFont val="Arial"/>
        <family val="2"/>
      </rPr>
      <t>DHT-</t>
    </r>
    <r>
      <rPr>
        <sz val="11"/>
        <color theme="1"/>
        <rFont val="Calibri"/>
        <family val="2"/>
        <scheme val="minor"/>
      </rPr>
      <t xml:space="preserve"> Repairs to fire protection, MEP systems and architectural finishes. </t>
    </r>
    <r>
      <rPr>
        <b/>
        <sz val="12"/>
        <color theme="1"/>
        <rFont val="Arial"/>
        <family val="2"/>
      </rPr>
      <t>RBB-</t>
    </r>
    <r>
      <rPr>
        <sz val="11"/>
        <color theme="1"/>
        <rFont val="Calibri"/>
        <family val="2"/>
        <scheme val="minor"/>
      </rPr>
      <t xml:space="preserve"> Repairs to elevators, MEP systems, security systems and enhancement of indoor air quality.</t>
    </r>
  </si>
  <si>
    <r>
      <t>Dept. of Health Old Plant (</t>
    </r>
    <r>
      <rPr>
        <b/>
        <sz val="12"/>
        <color theme="1"/>
        <rFont val="Arial"/>
        <family val="2"/>
      </rPr>
      <t>DHOP</t>
    </r>
    <r>
      <rPr>
        <sz val="11"/>
        <color theme="1"/>
        <rFont val="Calibri"/>
        <family val="2"/>
        <scheme val="minor"/>
      </rPr>
      <t>), Austin TX</t>
    </r>
  </si>
  <si>
    <r>
      <rPr>
        <b/>
        <sz val="12"/>
        <color theme="1"/>
        <rFont val="Arial"/>
        <family val="2"/>
      </rPr>
      <t>DHOP</t>
    </r>
    <r>
      <rPr>
        <sz val="11"/>
        <color theme="1"/>
        <rFont val="Calibri"/>
        <family val="2"/>
        <scheme val="minor"/>
      </rPr>
      <t>- Repairs to MEP systems, fire protection and security systems.</t>
    </r>
  </si>
  <si>
    <t>TFC Portfolio Wide Facility Condition Assessment</t>
  </si>
  <si>
    <t>To provide condition assessment for TFC to include 44 office buildings, 8 warehouse/storage facilities, 9 special use facilities, 47 Texas School for the Deaf buildings, 34 Texas School for the Blind and Visually Impaired campus buildings, 19 parking garages and 33 parking lots.</t>
  </si>
  <si>
    <r>
      <t xml:space="preserve">11-Building Project, Austin TX 
</t>
    </r>
    <r>
      <rPr>
        <sz val="10"/>
        <color theme="1"/>
        <rFont val="Arial"/>
        <family val="2"/>
      </rPr>
      <t>Brown Heatly Bldg. (</t>
    </r>
    <r>
      <rPr>
        <b/>
        <sz val="10"/>
        <color theme="1"/>
        <rFont val="Arial"/>
        <family val="2"/>
      </rPr>
      <t>BHB</t>
    </r>
    <r>
      <rPr>
        <sz val="10"/>
        <color theme="1"/>
        <rFont val="Arial"/>
        <family val="2"/>
      </rPr>
      <t>)
Dept. of Assistive and Rehabilitative Services Admin. Bldg. (</t>
    </r>
    <r>
      <rPr>
        <b/>
        <sz val="10"/>
        <color theme="1"/>
        <rFont val="Arial"/>
        <family val="2"/>
      </rPr>
      <t>DARS</t>
    </r>
    <r>
      <rPr>
        <sz val="10"/>
        <color theme="1"/>
        <rFont val="Arial"/>
        <family val="2"/>
      </rPr>
      <t>)
Dr. Bob Glaze Laboratory (</t>
    </r>
    <r>
      <rPr>
        <b/>
        <sz val="10"/>
        <color theme="1"/>
        <rFont val="Arial"/>
        <family val="2"/>
      </rPr>
      <t>DBGL</t>
    </r>
    <r>
      <rPr>
        <sz val="10"/>
        <color theme="1"/>
        <rFont val="Arial"/>
        <family val="2"/>
      </rPr>
      <t>)
Dept. of Health Bldg. B (</t>
    </r>
    <r>
      <rPr>
        <b/>
        <sz val="10"/>
        <color theme="1"/>
        <rFont val="Arial"/>
        <family val="2"/>
      </rPr>
      <t>DHB</t>
    </r>
    <r>
      <rPr>
        <sz val="10"/>
        <color theme="1"/>
        <rFont val="Arial"/>
        <family val="2"/>
      </rPr>
      <t>)
Dept. of Health Bldg. H (</t>
    </r>
    <r>
      <rPr>
        <b/>
        <sz val="10"/>
        <color theme="1"/>
        <rFont val="Arial"/>
        <family val="2"/>
      </rPr>
      <t>DHH</t>
    </r>
    <r>
      <rPr>
        <sz val="10"/>
        <color theme="1"/>
        <rFont val="Arial"/>
        <family val="2"/>
      </rPr>
      <t>)
Dept. of Health Old Lab (</t>
    </r>
    <r>
      <rPr>
        <b/>
        <sz val="10"/>
        <color theme="1"/>
        <rFont val="Arial"/>
        <family val="2"/>
      </rPr>
      <t>DHOL</t>
    </r>
    <r>
      <rPr>
        <sz val="10"/>
        <color theme="1"/>
        <rFont val="Arial"/>
        <family val="2"/>
      </rPr>
      <t>)
Dept. of Health Lab A600 (</t>
    </r>
    <r>
      <rPr>
        <b/>
        <sz val="10"/>
        <color theme="1"/>
        <rFont val="Arial"/>
        <family val="2"/>
      </rPr>
      <t>A600</t>
    </r>
    <r>
      <rPr>
        <sz val="10"/>
        <color theme="1"/>
        <rFont val="Arial"/>
        <family val="2"/>
      </rPr>
      <t>)
Dept. of Health Service Bldg. (</t>
    </r>
    <r>
      <rPr>
        <b/>
        <sz val="10"/>
        <color theme="1"/>
        <rFont val="Arial"/>
        <family val="2"/>
      </rPr>
      <t>DHSB</t>
    </r>
    <r>
      <rPr>
        <sz val="10"/>
        <color theme="1"/>
        <rFont val="Arial"/>
        <family val="2"/>
      </rPr>
      <t>)
Dept. of Health Annex (</t>
    </r>
    <r>
      <rPr>
        <b/>
        <sz val="10"/>
        <color theme="1"/>
        <rFont val="Arial"/>
        <family val="2"/>
      </rPr>
      <t>DHX</t>
    </r>
    <r>
      <rPr>
        <sz val="10"/>
        <color theme="1"/>
        <rFont val="Arial"/>
        <family val="2"/>
      </rPr>
      <t>)
Disaster Recovery Operations Center (</t>
    </r>
    <r>
      <rPr>
        <b/>
        <sz val="10"/>
        <color theme="1"/>
        <rFont val="Arial"/>
        <family val="2"/>
      </rPr>
      <t>DROC</t>
    </r>
    <r>
      <rPr>
        <sz val="10"/>
        <color theme="1"/>
        <rFont val="Arial"/>
        <family val="2"/>
      </rPr>
      <t>)
Human Services Warehouse (</t>
    </r>
    <r>
      <rPr>
        <b/>
        <sz val="10"/>
        <color theme="1"/>
        <rFont val="Arial"/>
        <family val="2"/>
      </rPr>
      <t>HSW</t>
    </r>
    <r>
      <rPr>
        <sz val="10"/>
        <color theme="1"/>
        <rFont val="Arial"/>
        <family val="2"/>
      </rPr>
      <t>)</t>
    </r>
  </si>
  <si>
    <r>
      <rPr>
        <b/>
        <sz val="11"/>
        <color theme="1"/>
        <rFont val="Calibri"/>
        <family val="2"/>
        <scheme val="minor"/>
      </rPr>
      <t>BHB</t>
    </r>
    <r>
      <rPr>
        <sz val="11"/>
        <color theme="1"/>
        <rFont val="Calibri"/>
        <family val="2"/>
        <scheme val="minor"/>
      </rPr>
      <t xml:space="preserve">- Repairs to accessibility,  electrical and mechanical systems.  </t>
    </r>
    <r>
      <rPr>
        <b/>
        <sz val="11"/>
        <color theme="1"/>
        <rFont val="Calibri"/>
        <family val="2"/>
        <scheme val="minor"/>
      </rPr>
      <t>DARS</t>
    </r>
    <r>
      <rPr>
        <sz val="11"/>
        <color theme="1"/>
        <rFont val="Calibri"/>
        <family val="2"/>
        <scheme val="minor"/>
      </rPr>
      <t xml:space="preserve">- repairs to elevators. </t>
    </r>
    <r>
      <rPr>
        <b/>
        <sz val="11"/>
        <color theme="1"/>
        <rFont val="Calibri"/>
        <family val="2"/>
        <scheme val="minor"/>
      </rPr>
      <t>DBGL</t>
    </r>
    <r>
      <rPr>
        <sz val="11"/>
        <color theme="1"/>
        <rFont val="Calibri"/>
        <family val="2"/>
        <scheme val="minor"/>
      </rPr>
      <t xml:space="preserve">- Repairs to mechanical, roofing systems and enhancement to indoor air quality. </t>
    </r>
    <r>
      <rPr>
        <b/>
        <sz val="11"/>
        <color theme="1"/>
        <rFont val="Calibri"/>
        <family val="2"/>
        <scheme val="minor"/>
      </rPr>
      <t>DHB</t>
    </r>
    <r>
      <rPr>
        <sz val="11"/>
        <color theme="1"/>
        <rFont val="Calibri"/>
        <family val="2"/>
        <scheme val="minor"/>
      </rPr>
      <t xml:space="preserve">- Enhancement to indoor air quality. </t>
    </r>
    <r>
      <rPr>
        <b/>
        <sz val="11"/>
        <color theme="1"/>
        <rFont val="Calibri"/>
        <family val="2"/>
        <scheme val="minor"/>
      </rPr>
      <t>DHH</t>
    </r>
    <r>
      <rPr>
        <sz val="11"/>
        <color theme="1"/>
        <rFont val="Calibri"/>
        <family val="2"/>
        <scheme val="minor"/>
      </rPr>
      <t xml:space="preserve">- Repairs to  mechanical and electrical systems. </t>
    </r>
    <r>
      <rPr>
        <b/>
        <sz val="11"/>
        <color theme="1"/>
        <rFont val="Calibri"/>
        <family val="2"/>
        <scheme val="minor"/>
      </rPr>
      <t xml:space="preserve">DHOL- </t>
    </r>
    <r>
      <rPr>
        <sz val="11"/>
        <color theme="1"/>
        <rFont val="Calibri"/>
        <family val="2"/>
        <scheme val="minor"/>
      </rPr>
      <t xml:space="preserve"> Repairs to roofing, MEP systems, elevators and enhancement of indoor air quality. </t>
    </r>
    <r>
      <rPr>
        <b/>
        <sz val="12"/>
        <color theme="1"/>
        <rFont val="Arial"/>
        <family val="2"/>
      </rPr>
      <t>A600-</t>
    </r>
    <r>
      <rPr>
        <sz val="11"/>
        <color theme="1"/>
        <rFont val="Calibri"/>
        <family val="2"/>
        <scheme val="minor"/>
      </rPr>
      <t xml:space="preserve">  Repairs to roofing, MEP systems, elevators and enhancement of indoor air quality  </t>
    </r>
    <r>
      <rPr>
        <b/>
        <sz val="11"/>
        <color theme="1"/>
        <rFont val="Calibri"/>
        <family val="2"/>
        <scheme val="minor"/>
      </rPr>
      <t>DHSB</t>
    </r>
    <r>
      <rPr>
        <sz val="11"/>
        <color theme="1"/>
        <rFont val="Calibri"/>
        <family val="2"/>
        <scheme val="minor"/>
      </rPr>
      <t xml:space="preserve">- Repairs to mechanical and architectural finishes. </t>
    </r>
    <r>
      <rPr>
        <b/>
        <sz val="11"/>
        <color theme="1"/>
        <rFont val="Calibri"/>
        <family val="2"/>
        <scheme val="minor"/>
      </rPr>
      <t>DHX</t>
    </r>
    <r>
      <rPr>
        <sz val="11"/>
        <color theme="1"/>
        <rFont val="Calibri"/>
        <family val="2"/>
        <scheme val="minor"/>
      </rPr>
      <t xml:space="preserve">- Repairs to security systems, elevators, MEP systems and architectural finishes. </t>
    </r>
    <r>
      <rPr>
        <b/>
        <sz val="11"/>
        <color theme="1"/>
        <rFont val="Calibri"/>
        <family val="2"/>
        <scheme val="minor"/>
      </rPr>
      <t>DROC</t>
    </r>
    <r>
      <rPr>
        <sz val="11"/>
        <color theme="1"/>
        <rFont val="Calibri"/>
        <family val="2"/>
        <scheme val="minor"/>
      </rPr>
      <t xml:space="preserve">- Repairs to mechanical, electrical systems and enhancement of indoor air quality. </t>
    </r>
    <r>
      <rPr>
        <b/>
        <sz val="11"/>
        <color theme="1"/>
        <rFont val="Calibri"/>
        <family val="2"/>
        <scheme val="minor"/>
      </rPr>
      <t>HSW</t>
    </r>
    <r>
      <rPr>
        <sz val="11"/>
        <color theme="1"/>
        <rFont val="Calibri"/>
        <family val="2"/>
        <scheme val="minor"/>
      </rPr>
      <t>- Repairs to elevators, mechanical systems and enhancement of indoor air quality.</t>
    </r>
  </si>
  <si>
    <t>4/31/2020</t>
  </si>
  <si>
    <r>
      <t xml:space="preserve">8-Building Project, Austin, TX
</t>
    </r>
    <r>
      <rPr>
        <sz val="10"/>
        <color theme="1"/>
        <rFont val="Arial"/>
        <family val="2"/>
      </rPr>
      <t>Park 35 Bldg A (</t>
    </r>
    <r>
      <rPr>
        <b/>
        <sz val="10"/>
        <color theme="1"/>
        <rFont val="Arial"/>
        <family val="2"/>
      </rPr>
      <t>P35A</t>
    </r>
    <r>
      <rPr>
        <sz val="10"/>
        <color theme="1"/>
        <rFont val="Arial"/>
        <family val="2"/>
      </rPr>
      <t>)
Park 35 Bldg B (</t>
    </r>
    <r>
      <rPr>
        <b/>
        <sz val="10"/>
        <color theme="1"/>
        <rFont val="Arial"/>
        <family val="2"/>
      </rPr>
      <t>P35B</t>
    </r>
    <r>
      <rPr>
        <sz val="10"/>
        <color theme="1"/>
        <rFont val="Arial"/>
        <family val="2"/>
      </rPr>
      <t>)
Park 35 Bldg C (</t>
    </r>
    <r>
      <rPr>
        <b/>
        <sz val="10"/>
        <color theme="1"/>
        <rFont val="Arial"/>
        <family val="2"/>
      </rPr>
      <t>P35C</t>
    </r>
    <r>
      <rPr>
        <sz val="10"/>
        <color theme="1"/>
        <rFont val="Arial"/>
        <family val="2"/>
      </rPr>
      <t>)
Park 35 Bldg D (</t>
    </r>
    <r>
      <rPr>
        <b/>
        <sz val="10"/>
        <color theme="1"/>
        <rFont val="Arial"/>
        <family val="2"/>
      </rPr>
      <t>P35D</t>
    </r>
    <r>
      <rPr>
        <sz val="10"/>
        <color theme="1"/>
        <rFont val="Arial"/>
        <family val="2"/>
      </rPr>
      <t>)
Park 35 Bldg E (</t>
    </r>
    <r>
      <rPr>
        <b/>
        <sz val="10"/>
        <color theme="1"/>
        <rFont val="Arial"/>
        <family val="2"/>
      </rPr>
      <t>P35E</t>
    </r>
    <r>
      <rPr>
        <sz val="10"/>
        <color theme="1"/>
        <rFont val="Arial"/>
        <family val="2"/>
      </rPr>
      <t>)
Promontory Point (</t>
    </r>
    <r>
      <rPr>
        <b/>
        <sz val="10"/>
        <color theme="1"/>
        <rFont val="Arial"/>
        <family val="2"/>
      </rPr>
      <t>PROM</t>
    </r>
    <r>
      <rPr>
        <sz val="10"/>
        <color theme="1"/>
        <rFont val="Arial"/>
        <family val="2"/>
      </rPr>
      <t>)
State Records Center (</t>
    </r>
    <r>
      <rPr>
        <b/>
        <sz val="10"/>
        <color theme="1"/>
        <rFont val="Arial"/>
        <family val="2"/>
      </rPr>
      <t>SRC</t>
    </r>
    <r>
      <rPr>
        <sz val="10"/>
        <color theme="1"/>
        <rFont val="Arial"/>
        <family val="2"/>
      </rPr>
      <t>)
Wheless Lane Laboratory (</t>
    </r>
    <r>
      <rPr>
        <b/>
        <sz val="10"/>
        <color theme="1"/>
        <rFont val="Arial"/>
        <family val="2"/>
      </rPr>
      <t>WLL</t>
    </r>
    <r>
      <rPr>
        <sz val="10"/>
        <color theme="1"/>
        <rFont val="Arial"/>
        <family val="2"/>
      </rPr>
      <t>)</t>
    </r>
  </si>
  <si>
    <r>
      <rPr>
        <b/>
        <sz val="11"/>
        <color theme="1"/>
        <rFont val="Calibri"/>
        <family val="2"/>
        <scheme val="minor"/>
      </rPr>
      <t>P35</t>
    </r>
    <r>
      <rPr>
        <b/>
        <sz val="12"/>
        <color theme="1"/>
        <rFont val="Arial"/>
        <family val="2"/>
      </rPr>
      <t>A</t>
    </r>
    <r>
      <rPr>
        <sz val="11"/>
        <color theme="1"/>
        <rFont val="Calibri"/>
        <family val="2"/>
        <scheme val="minor"/>
      </rPr>
      <t xml:space="preserve">- Repairs to mechanical, architectural, and enhancement of indoor air quality. </t>
    </r>
    <r>
      <rPr>
        <b/>
        <sz val="12"/>
        <color theme="1"/>
        <rFont val="Arial"/>
        <family val="2"/>
      </rPr>
      <t>P35B</t>
    </r>
    <r>
      <rPr>
        <sz val="11"/>
        <color theme="1"/>
        <rFont val="Calibri"/>
        <family val="2"/>
        <scheme val="minor"/>
      </rPr>
      <t xml:space="preserve">- Repairs to roofing, mechanical, electrical and architectural finishes. </t>
    </r>
    <r>
      <rPr>
        <b/>
        <sz val="12"/>
        <color theme="1"/>
        <rFont val="Arial"/>
        <family val="2"/>
      </rPr>
      <t>P35C</t>
    </r>
    <r>
      <rPr>
        <sz val="11"/>
        <color theme="1"/>
        <rFont val="Calibri"/>
        <family val="2"/>
        <scheme val="minor"/>
      </rPr>
      <t xml:space="preserve">- Repairs to mechanical systems and inhancement of indoor air quality. </t>
    </r>
    <r>
      <rPr>
        <b/>
        <sz val="12"/>
        <color theme="1"/>
        <rFont val="Arial"/>
        <family val="2"/>
      </rPr>
      <t>P35D</t>
    </r>
    <r>
      <rPr>
        <sz val="11"/>
        <color theme="1"/>
        <rFont val="Calibri"/>
        <family val="2"/>
        <scheme val="minor"/>
      </rPr>
      <t xml:space="preserve">- Repairs of mechanical systems. </t>
    </r>
    <r>
      <rPr>
        <b/>
        <sz val="12"/>
        <color theme="1"/>
        <rFont val="Arial"/>
        <family val="2"/>
      </rPr>
      <t>P35E</t>
    </r>
    <r>
      <rPr>
        <sz val="11"/>
        <color theme="1"/>
        <rFont val="Calibri"/>
        <family val="2"/>
        <scheme val="minor"/>
      </rPr>
      <t xml:space="preserve">- Enhancement of indoor air quality. </t>
    </r>
    <r>
      <rPr>
        <b/>
        <sz val="11"/>
        <color theme="1"/>
        <rFont val="Calibri"/>
        <family val="2"/>
        <scheme val="minor"/>
      </rPr>
      <t>Prom</t>
    </r>
    <r>
      <rPr>
        <sz val="11"/>
        <color theme="1"/>
        <rFont val="Calibri"/>
        <family val="2"/>
        <scheme val="minor"/>
      </rPr>
      <t xml:space="preserve">- Enhancement to indoor air quality and renovate existing vacant officspace into warehouse/training space. </t>
    </r>
    <r>
      <rPr>
        <b/>
        <sz val="11"/>
        <color theme="1"/>
        <rFont val="Calibri"/>
        <family val="2"/>
        <scheme val="minor"/>
      </rPr>
      <t>SRC</t>
    </r>
    <r>
      <rPr>
        <sz val="11"/>
        <color theme="1"/>
        <rFont val="Calibri"/>
        <family val="2"/>
        <scheme val="minor"/>
      </rPr>
      <t xml:space="preserve">- Enhancement of indoor air quality and repairs to MEP systems.   </t>
    </r>
    <r>
      <rPr>
        <b/>
        <sz val="11"/>
        <color theme="1"/>
        <rFont val="Calibri"/>
        <family val="2"/>
        <scheme val="minor"/>
      </rPr>
      <t>WLL</t>
    </r>
    <r>
      <rPr>
        <sz val="11"/>
        <color theme="1"/>
        <rFont val="Calibri"/>
        <family val="2"/>
        <scheme val="minor"/>
      </rPr>
      <t xml:space="preserve">- Repairs to electrical systems and enhancement to indoor air quality.  </t>
    </r>
  </si>
  <si>
    <t>Fire Protection- Various Bldg. Austin TX</t>
  </si>
  <si>
    <t>Repairs/Replacement of fire protection systems to various buildings as determined necessary from assessment.</t>
  </si>
  <si>
    <r>
      <t>Parking Garage Elevator Project, Austin TX 
Parking Garage A (</t>
    </r>
    <r>
      <rPr>
        <b/>
        <sz val="12"/>
        <color theme="1"/>
        <rFont val="Arial"/>
        <family val="2"/>
      </rPr>
      <t>PKA</t>
    </r>
    <r>
      <rPr>
        <sz val="11"/>
        <color theme="1"/>
        <rFont val="Calibri"/>
        <family val="2"/>
        <scheme val="minor"/>
      </rPr>
      <t>) B, F, G, H, J, M, N and P</t>
    </r>
  </si>
  <si>
    <r>
      <t xml:space="preserve">Repair/Replacement of elevators in </t>
    </r>
    <r>
      <rPr>
        <b/>
        <sz val="12"/>
        <color theme="1"/>
        <rFont val="Arial"/>
        <family val="2"/>
      </rPr>
      <t>PKA, PKB, PKF, PKG, PKH, PKJ, PKM, PKN, PKP</t>
    </r>
  </si>
  <si>
    <r>
      <t>Waco Office Bldg. (</t>
    </r>
    <r>
      <rPr>
        <b/>
        <sz val="12"/>
        <color theme="1"/>
        <rFont val="Arial"/>
        <family val="2"/>
      </rPr>
      <t>WAC</t>
    </r>
    <r>
      <rPr>
        <sz val="11"/>
        <color theme="1"/>
        <rFont val="Calibri"/>
        <family val="2"/>
        <scheme val="minor"/>
      </rPr>
      <t>), Waco, TX</t>
    </r>
  </si>
  <si>
    <t>Repairs to chillers.</t>
  </si>
  <si>
    <r>
      <t>GJ Sutton Building (</t>
    </r>
    <r>
      <rPr>
        <b/>
        <sz val="12"/>
        <color theme="1"/>
        <rFont val="Arial"/>
        <family val="2"/>
      </rPr>
      <t>GJS</t>
    </r>
    <r>
      <rPr>
        <sz val="11"/>
        <color theme="1"/>
        <rFont val="Calibri"/>
        <family val="2"/>
        <scheme val="minor"/>
      </rPr>
      <t>), San Antonio TX</t>
    </r>
  </si>
  <si>
    <t>Repairs to MEP systems, fire protection systems, architectural, and security.</t>
  </si>
  <si>
    <r>
      <t>El Paso Office Building (</t>
    </r>
    <r>
      <rPr>
        <b/>
        <sz val="12"/>
        <color theme="1"/>
        <rFont val="Arial"/>
        <family val="2"/>
      </rPr>
      <t>ELP</t>
    </r>
    <r>
      <rPr>
        <sz val="11"/>
        <color theme="1"/>
        <rFont val="Calibri"/>
        <family val="2"/>
        <scheme val="minor"/>
      </rPr>
      <t>), El Paso TX</t>
    </r>
  </si>
  <si>
    <t>Repairs to mechanical, electrical and security systems.</t>
  </si>
  <si>
    <r>
      <t>Elias Ramirez Bldg. (</t>
    </r>
    <r>
      <rPr>
        <b/>
        <sz val="12"/>
        <color theme="1"/>
        <rFont val="Arial"/>
        <family val="2"/>
      </rPr>
      <t>ERB</t>
    </r>
    <r>
      <rPr>
        <sz val="11"/>
        <color theme="1"/>
        <rFont val="Calibri"/>
        <family val="2"/>
        <scheme val="minor"/>
      </rPr>
      <t>), Houston TX</t>
    </r>
  </si>
  <si>
    <t>Repairs to ADA paving, mechanical systems and drainage pipes.</t>
  </si>
  <si>
    <r>
      <t>Fort Worth Office Bldg. (</t>
    </r>
    <r>
      <rPr>
        <b/>
        <sz val="12"/>
        <color theme="1"/>
        <rFont val="Arial"/>
        <family val="2"/>
      </rPr>
      <t>FTW</t>
    </r>
    <r>
      <rPr>
        <sz val="11"/>
        <color theme="1"/>
        <rFont val="Calibri"/>
        <family val="2"/>
        <scheme val="minor"/>
      </rPr>
      <t>), Fort Worth TX</t>
    </r>
  </si>
  <si>
    <t>Repairs to electrical systems and electrical generator.</t>
  </si>
  <si>
    <r>
      <t>Carlos F. Truan Natural Resource Center (</t>
    </r>
    <r>
      <rPr>
        <b/>
        <sz val="12"/>
        <color theme="1"/>
        <rFont val="Arial"/>
        <family val="2"/>
      </rPr>
      <t>TRC</t>
    </r>
    <r>
      <rPr>
        <sz val="11"/>
        <color theme="1"/>
        <rFont val="Calibri"/>
        <family val="2"/>
        <scheme val="minor"/>
      </rPr>
      <t>), Corpus Christi, TX</t>
    </r>
  </si>
  <si>
    <t>Enhancement to indoor air quality, repairs to elevators, mechanical, waterproofing systems.</t>
  </si>
  <si>
    <r>
      <t>Tyler Office Bldg. (</t>
    </r>
    <r>
      <rPr>
        <b/>
        <sz val="12"/>
        <color theme="1"/>
        <rFont val="Arial"/>
        <family val="2"/>
      </rPr>
      <t>TYL</t>
    </r>
    <r>
      <rPr>
        <sz val="11"/>
        <color theme="1"/>
        <rFont val="Calibri"/>
        <family val="2"/>
        <scheme val="minor"/>
      </rPr>
      <t>), Tyler, TX</t>
    </r>
  </si>
  <si>
    <t>Repairs to roofing, plumbing and electrical systems.</t>
  </si>
  <si>
    <t>2668</t>
  </si>
  <si>
    <t>Texas Department of Transportation #601</t>
  </si>
  <si>
    <t>Version:  Final</t>
  </si>
  <si>
    <t>Priority Audit Trail</t>
  </si>
  <si>
    <t>Diana Miller, Facilities Business Operations Manager - Support Services Division</t>
  </si>
  <si>
    <t xml:space="preserve">Original Estimated Project Budget </t>
  </si>
  <si>
    <t xml:space="preserve">Current Estimated Project Budget
(for Q2 AY18) </t>
  </si>
  <si>
    <t>% Construction
Completion</t>
  </si>
  <si>
    <t>Comment</t>
  </si>
  <si>
    <t>FY16 Q1 JOC Priority</t>
  </si>
  <si>
    <t>FY16 Q2 JOC Priority</t>
  </si>
  <si>
    <t>FY16 Q3 JOC Priority</t>
  </si>
  <si>
    <t>FY16 Q4 JOC
Priority</t>
  </si>
  <si>
    <t>FY17 Q5 JOC Priority</t>
  </si>
  <si>
    <t>FY17 Q6 JOC Priority</t>
  </si>
  <si>
    <t>FY17 Q7 JOC Priority</t>
  </si>
  <si>
    <t>FY17 Q8 JOC Priority</t>
  </si>
  <si>
    <t>15470402973</t>
  </si>
  <si>
    <t>Drainage Flume - NE Bexar MNT</t>
  </si>
  <si>
    <t>Site Work</t>
  </si>
  <si>
    <t>Highway Trans. Fund 6</t>
  </si>
  <si>
    <t>E4</t>
  </si>
  <si>
    <t>03470402975</t>
  </si>
  <si>
    <t>Stairs &amp; Handicap Ramp for Mod Building  - Henrietta MNT</t>
  </si>
  <si>
    <t>Capital Repairs</t>
  </si>
  <si>
    <t>E1</t>
  </si>
  <si>
    <t>20470402970</t>
  </si>
  <si>
    <t>Remove and Install 10 and 8.5 ton Roof Top HVAC Units - Beaumont District Headquarters</t>
  </si>
  <si>
    <t>HVAC</t>
  </si>
  <si>
    <t>04470401499</t>
  </si>
  <si>
    <t>Install Automatic Gate - Dumas MNT</t>
  </si>
  <si>
    <t>Safety/Security</t>
  </si>
  <si>
    <t>Contract #5342 - combined 1499,1513,1510,1512</t>
  </si>
  <si>
    <t>04470401510</t>
  </si>
  <si>
    <t>Install Automatic Gate - Darouzett MNT</t>
  </si>
  <si>
    <t>04470401512</t>
  </si>
  <si>
    <t>Install Automatic Gate - Gruver MNT</t>
  </si>
  <si>
    <t>04470401513</t>
  </si>
  <si>
    <t>Install Automatic Gate - Panhandle MNT</t>
  </si>
  <si>
    <t>08470401498</t>
  </si>
  <si>
    <t>New Perimeter Fence - Jayton MNT</t>
  </si>
  <si>
    <t>20470401541</t>
  </si>
  <si>
    <t>A/C Unit Replacement - Anahuac MNT</t>
  </si>
  <si>
    <t>20470401543</t>
  </si>
  <si>
    <t>Replace Generator - Woodville MNT</t>
  </si>
  <si>
    <t>10470401428</t>
  </si>
  <si>
    <t>Replace Roof On Shop - Tyler District Headquarters</t>
  </si>
  <si>
    <t>Roofing</t>
  </si>
  <si>
    <t>3/2/18 change orders increased Contract Amt.</t>
  </si>
  <si>
    <t>04470401511</t>
  </si>
  <si>
    <t>Replace Generator - Darouzett MNT</t>
  </si>
  <si>
    <t>Contract #5514 - combined 1514,1511,1540</t>
  </si>
  <si>
    <t>04470401514</t>
  </si>
  <si>
    <t>Replace Generator - Panhandle MNT</t>
  </si>
  <si>
    <t>04470401540</t>
  </si>
  <si>
    <t>Replace Generator - Claude MNT</t>
  </si>
  <si>
    <t>02470402980</t>
  </si>
  <si>
    <t>Replace Fuel Station Gas Pipeline - Fort Worth District Headquarters</t>
  </si>
  <si>
    <t>38470401508</t>
  </si>
  <si>
    <t>Upgrade Obsolete Johnson Control Panels - Camp Hubbard State Headquarters</t>
  </si>
  <si>
    <t>38470402984</t>
  </si>
  <si>
    <t>Upgrade Security (C-CURE) - 
Card Reader - Austin MNTs</t>
  </si>
  <si>
    <t xml:space="preserve">January 2016 Phase I - Pedestals piece </t>
  </si>
  <si>
    <t>04470401935</t>
  </si>
  <si>
    <t>Replace Fuel Pumps - Pampa Area Engineer &amp; MNT</t>
  </si>
  <si>
    <t>Combined RFC -w1939 *1-5-16 Approved to submit with 1939 as one RFC</t>
  </si>
  <si>
    <t>04470401939</t>
  </si>
  <si>
    <t>Replace Fuel Pumps - Perryton MNT</t>
  </si>
  <si>
    <t>Combined RFC with 1935 *1-5-16 Approved to submit with 1936 as one RFC</t>
  </si>
  <si>
    <t>14470401612</t>
  </si>
  <si>
    <t>Card Reader Pedestals for the Upgrade Security (C-CURE).  - Austin MNTs</t>
  </si>
  <si>
    <t>16470401536</t>
  </si>
  <si>
    <t xml:space="preserve">Replace Existing Secuity Fence Around Perimeter Of Property - San Patricio Co </t>
  </si>
  <si>
    <t>16470401535</t>
  </si>
  <si>
    <t xml:space="preserve">Replace Existing Secuity Fence Around Perimeter Of Property - Nueces East </t>
  </si>
  <si>
    <t>16470401532</t>
  </si>
  <si>
    <t>Install Yard Illumination In Back Yard Area (Rebid) - Jim Wells Co.</t>
  </si>
  <si>
    <t>16470401533</t>
  </si>
  <si>
    <t>Install Exterior Lighting In Back Yard Area (Rebid) - Live Oak Co.</t>
  </si>
  <si>
    <t>18470401674</t>
  </si>
  <si>
    <t>Apply Ceramic Roof Coating (Rebid) - Rockwall MNT</t>
  </si>
  <si>
    <t>E2</t>
  </si>
  <si>
    <t>01470402967</t>
  </si>
  <si>
    <t>Shop Floor Replacement (Project was rebid) - Paris District Headquarters</t>
  </si>
  <si>
    <t>15470401602</t>
  </si>
  <si>
    <t>Upgrade Security (C-CURE) - San Antonio District Headquarters</t>
  </si>
  <si>
    <t>06470401588</t>
  </si>
  <si>
    <t>Upgrade Security (C-CURE) - Odessa District Headquarters</t>
  </si>
  <si>
    <t>07470401686</t>
  </si>
  <si>
    <t>Upgrade Security (C-CURE) - San Angelo District Headquarters</t>
  </si>
  <si>
    <t>18470402978</t>
  </si>
  <si>
    <t>Replace Chiller, provide temporary unit until work complete - Dallas District Headquarters</t>
  </si>
  <si>
    <t>08470401502</t>
  </si>
  <si>
    <t>AC Unit Needs Replacing (Old R22 Unit) - Gail MNT</t>
  </si>
  <si>
    <t>18470401669</t>
  </si>
  <si>
    <t>HVAC - Split Unit (Meeting &amp; Stock Rooms) - Waxahachie Area Engineer &amp; MNT</t>
  </si>
  <si>
    <t>18470401677</t>
  </si>
  <si>
    <t>HVAC - Upgrade Existing System - Rockwall MNT</t>
  </si>
  <si>
    <t>38470402989</t>
  </si>
  <si>
    <t>Riverside 150 Datacenter UPS –- Austin - Riverside Annex II</t>
  </si>
  <si>
    <t>07470401589</t>
  </si>
  <si>
    <t>New Roof - Junction Area Engineer &amp; MNT</t>
  </si>
  <si>
    <t>04470401619</t>
  </si>
  <si>
    <t>Install Automatic Gate - Canyon MNT</t>
  </si>
  <si>
    <t>Contract # 5485 - combined with 1619,1625,1627,1692,1704,1734</t>
  </si>
  <si>
    <t>04470401625</t>
  </si>
  <si>
    <t>Install Automatic Gate - Borger MNT</t>
  </si>
  <si>
    <t>04470401693</t>
  </si>
  <si>
    <t>Replace Generator - Hereford MNT</t>
  </si>
  <si>
    <t>Contract #5499 - combined with 1626,1628,1691,1693,1705,1723</t>
  </si>
  <si>
    <t>04470401704</t>
  </si>
  <si>
    <t>Install Automatic Gate - Perryton MNT</t>
  </si>
  <si>
    <t>04470401705</t>
  </si>
  <si>
    <t>Replace Generator - Perryton MNT</t>
  </si>
  <si>
    <t>04470401723</t>
  </si>
  <si>
    <t>Replace Generator - Groom MNT</t>
  </si>
  <si>
    <t>04470401734</t>
  </si>
  <si>
    <t>Install Automatic Gate - Dalhart MNT</t>
  </si>
  <si>
    <t>04470401626</t>
  </si>
  <si>
    <t>Replace Generator - Borger MNT</t>
  </si>
  <si>
    <t>04470401627</t>
  </si>
  <si>
    <t>Install Automatic Gate - Pampa Area Engineer &amp; MNT</t>
  </si>
  <si>
    <t>04470401628</t>
  </si>
  <si>
    <t>Replace Generator - Pampa Area Engineer &amp; MNT</t>
  </si>
  <si>
    <t>04470401691</t>
  </si>
  <si>
    <t>Replace Generator - Canadian MNT</t>
  </si>
  <si>
    <t>04470401692</t>
  </si>
  <si>
    <t>Install Automatic Gate - Amarillo Area Engineer and Mainteannce Office</t>
  </si>
  <si>
    <t>38470402988</t>
  </si>
  <si>
    <t xml:space="preserve">New Discharge air temp sensors and HVAC - Cedar Park   </t>
  </si>
  <si>
    <t>15470402206</t>
  </si>
  <si>
    <t>Replace Windows - Seguin Area Engineer &amp; MNT</t>
  </si>
  <si>
    <t>38470401506</t>
  </si>
  <si>
    <t>Replace Fence Along Mopac With Standard Fence - Camp Hubbard State Headquarters</t>
  </si>
  <si>
    <t>22470401549</t>
  </si>
  <si>
    <t>3-Ton Standalone Unit (Duct Work, Vents, Air Handler, Etc) - Brackettville</t>
  </si>
  <si>
    <t>20470401696</t>
  </si>
  <si>
    <t>Replace HVAC Units - Liberty Area Engineer &amp; MNT</t>
  </si>
  <si>
    <t>20470401663</t>
  </si>
  <si>
    <t>A/C Unit Replacement - Port Arthur Area Engineer &amp; MNT</t>
  </si>
  <si>
    <t>20470401664</t>
  </si>
  <si>
    <t>20470401694</t>
  </si>
  <si>
    <t>Replace Generator - Kountze MNT</t>
  </si>
  <si>
    <t>20470401631</t>
  </si>
  <si>
    <t>A/C Unit Replacement - Beaumont District Headquarters</t>
  </si>
  <si>
    <t>20470401630</t>
  </si>
  <si>
    <t>Install Gates - Beaumont Area Engineer &amp; MNT</t>
  </si>
  <si>
    <t>14470401613</t>
  </si>
  <si>
    <t>New Generators/Upgrades - Georgetown AE/M, Bastrop AE/M, Mason MNT, Austin DHQ</t>
  </si>
  <si>
    <t>5 locations using same Project ID as of 8/23/16</t>
  </si>
  <si>
    <t>02470402586</t>
  </si>
  <si>
    <t>Replace Flooring - Decatur Area Engineer &amp; MNT</t>
  </si>
  <si>
    <t>15470402986</t>
  </si>
  <si>
    <t>SFMO - add door in cmu wall at the Bandera Maintenance Building - Bandera MNT</t>
  </si>
  <si>
    <t>22470401670</t>
  </si>
  <si>
    <t>Replace HVAC For Sign Shop - Del Rio MNT</t>
  </si>
  <si>
    <t>22470401766</t>
  </si>
  <si>
    <t>Replace Computer/Storage Room HVAC - Laredo Traffic</t>
  </si>
  <si>
    <t>16470401655</t>
  </si>
  <si>
    <t>Upgrade Security (C-CURE) - Corpus Christi District Headquarters</t>
  </si>
  <si>
    <t>17470402668</t>
  </si>
  <si>
    <t>Improve Lab Ventilation - Bryan District Headquarters</t>
  </si>
  <si>
    <t>08470401577</t>
  </si>
  <si>
    <t>Replace AC Unit (R22 Unit) - Colorado City MNT</t>
  </si>
  <si>
    <t>20470401665</t>
  </si>
  <si>
    <t>Replace Generator - Port Arthur Area Engineer &amp; MNT</t>
  </si>
  <si>
    <t xml:space="preserve">Q2 Note Change order </t>
  </si>
  <si>
    <t>11470401494</t>
  </si>
  <si>
    <t>Replace HVAC Units- - Lufkin District Headquarters</t>
  </si>
  <si>
    <t xml:space="preserve">COMBINED W/11-1671 1494 </t>
  </si>
  <si>
    <t>07470401698</t>
  </si>
  <si>
    <t>Replace 2 Penthouse Type HVAC Units - REBID first 2bidders disqual by HUB (6/20/16) - San Angelo District Headquarters</t>
  </si>
  <si>
    <t>02470401581</t>
  </si>
  <si>
    <t>Chiller Replacement - Fort Worth District Headquarters</t>
  </si>
  <si>
    <t>12470402994</t>
  </si>
  <si>
    <t>Replace HVAC system - Galveston Area Office -  LaMarque</t>
  </si>
  <si>
    <t>15470402988</t>
  </si>
  <si>
    <t>Bandera MNT Building structure - foundation - Bandera MNT</t>
  </si>
  <si>
    <t>16470401781</t>
  </si>
  <si>
    <t>Replace HVAC Unit At Vehicle Titles And Registration -  Corpus Christi DHQ - District Headquarters</t>
  </si>
  <si>
    <t>16470401798</t>
  </si>
  <si>
    <t>Install Mini Split Condenser, Air Handler - Beeville MNT</t>
  </si>
  <si>
    <t>08470401703</t>
  </si>
  <si>
    <t>Replace AC Unit (Old R22 Unit) - Snyder MNT</t>
  </si>
  <si>
    <t>08470401733</t>
  </si>
  <si>
    <t>Replace AC Unit (R22 Unit) - Aspermont MNT</t>
  </si>
  <si>
    <t>04470401745</t>
  </si>
  <si>
    <t>Install Automatic Gate - Amarillo (East) Area Engineer and Maintenance Facility</t>
  </si>
  <si>
    <t>03470402446</t>
  </si>
  <si>
    <t>Replace Flooring At Maintenance - Vernon Area Engineer And Maintenance  - Vernon Area Engineer &amp; MNT</t>
  </si>
  <si>
    <t>02470401582</t>
  </si>
  <si>
    <t>Exterior Lighting - Fort Worth District Headquarters</t>
  </si>
  <si>
    <t>Two phases one in March and one in July for Install.</t>
  </si>
  <si>
    <t>05470401656</t>
  </si>
  <si>
    <t>New HVAC Relocate From Roof - Plains MNT</t>
  </si>
  <si>
    <t>06470401883</t>
  </si>
  <si>
    <t>Repair/Replace ATG System On Above Ground Fuel Tanks - Odessa MNT</t>
  </si>
  <si>
    <t>06470402086</t>
  </si>
  <si>
    <t>Repair/Replace ATG System On Above Ground Fuel Tanks - Stanton MNT</t>
  </si>
  <si>
    <t>06470402396</t>
  </si>
  <si>
    <t>Repair/Replace ATG System On Above Ground Fuel Tanks - Iraan MNT</t>
  </si>
  <si>
    <t>03470401501</t>
  </si>
  <si>
    <t>New Fencing - Bowie MNT</t>
  </si>
  <si>
    <t>04470401722</t>
  </si>
  <si>
    <t>HVAC Replacement - Groom MNT</t>
  </si>
  <si>
    <t>18470401675</t>
  </si>
  <si>
    <t>Fence - Repair/Replace Chain Link/Rails - Rockwall MNT</t>
  </si>
  <si>
    <t>18470402502</t>
  </si>
  <si>
    <t xml:space="preserve">Countertops - Restrooms (Solid Surface) - District Headquarters </t>
  </si>
  <si>
    <t>09470401797</t>
  </si>
  <si>
    <t>Install Gate and Controls - Hillsboro Area Engineer &amp; MNT</t>
  </si>
  <si>
    <t>16470402987</t>
  </si>
  <si>
    <t>Roof Repairs - Port Aransas Ferry Landing</t>
  </si>
  <si>
    <t>18470402320</t>
  </si>
  <si>
    <t>Siding - Partial Replacement - Rockwall MNT</t>
  </si>
  <si>
    <t>10470402998</t>
  </si>
  <si>
    <t>EMERGENCY HVAC Unit - Henderson MNT</t>
  </si>
  <si>
    <t>18470401748</t>
  </si>
  <si>
    <t xml:space="preserve">Generator Replaced With Diesel - District Headquarters </t>
  </si>
  <si>
    <t>12470402129</t>
  </si>
  <si>
    <t>New Carpet/VCT - Angleton Area Engineer &amp; MNT</t>
  </si>
  <si>
    <t>11470402329</t>
  </si>
  <si>
    <t>Renovate Bathrooms - Lufkin MNT</t>
  </si>
  <si>
    <t>02470402997</t>
  </si>
  <si>
    <t>Air Handler Replacement - District Headquarters</t>
  </si>
  <si>
    <t>05470402144</t>
  </si>
  <si>
    <t>New VCT Floor - District Headquarters</t>
  </si>
  <si>
    <t>18470402141</t>
  </si>
  <si>
    <t>Window - Ceramic Coating (Warehouse/Facilities/Shop) - District Headquarters</t>
  </si>
  <si>
    <t>18470402318</t>
  </si>
  <si>
    <t>Paint Exterior  - Rockwall MNT</t>
  </si>
  <si>
    <t>09470401517</t>
  </si>
  <si>
    <t>Fence in Front of Facility - Waco District Headquarters</t>
  </si>
  <si>
    <t>24470402554</t>
  </si>
  <si>
    <t>Lab Dock Storage, Install Soffit Filler To Close Off Gap At Top. - District Headquarters</t>
  </si>
  <si>
    <t>12470402434</t>
  </si>
  <si>
    <t>Replace Gutter System - Houston NE Area Engineer &amp; MNT</t>
  </si>
  <si>
    <t>12470402555</t>
  </si>
  <si>
    <t>Replace Insulation (Laboratory) - Angleton Area Engineer &amp; MNT</t>
  </si>
  <si>
    <t>04470402995</t>
  </si>
  <si>
    <t>Sewer Line Replacement - Amarillo District Headquarters</t>
  </si>
  <si>
    <t>15470402985</t>
  </si>
  <si>
    <t>Fencing, gate operators, preliminary asbestos testing. - Seguin Warehouse and Seguin Mantenance Office</t>
  </si>
  <si>
    <t>21470401777</t>
  </si>
  <si>
    <t>Replace HVAC Units - San Benito Area Engineer &amp; MNT</t>
  </si>
  <si>
    <t>10470401795</t>
  </si>
  <si>
    <t>Replace HVAC In Bldg. B - South Tyler Area Engineer &amp; MNT</t>
  </si>
  <si>
    <t>19470401731</t>
  </si>
  <si>
    <t>Replace HVAC Systems - Carthage MNT</t>
  </si>
  <si>
    <t>10470403005</t>
  </si>
  <si>
    <t>HVAC Replacement - Canton Maintenance</t>
  </si>
  <si>
    <t>05470401554</t>
  </si>
  <si>
    <t>Upgrade Security (C-CURE) - Lubbock District Headquarters</t>
  </si>
  <si>
    <t>25470401544</t>
  </si>
  <si>
    <t>New Electronic Gate To Yard, Redesign Parking Area (Rebid) - Paducah MNT</t>
  </si>
  <si>
    <t>22470401802</t>
  </si>
  <si>
    <t>Replace Two HVAC Units - La Pryor MNT</t>
  </si>
  <si>
    <t>20470401633</t>
  </si>
  <si>
    <t>Install Gates &amp; Install/Repair Fencing - Beaumont District Headquarters</t>
  </si>
  <si>
    <t>11470402028</t>
  </si>
  <si>
    <t>Upgrade Interior Lighting - District Headquarters</t>
  </si>
  <si>
    <t>17470402257</t>
  </si>
  <si>
    <t>Paint Building - Brenham Area Engineer &amp; MNT</t>
  </si>
  <si>
    <t>14470401611</t>
  </si>
  <si>
    <t>Upgrade Security (C-CURE) - Austin District Headquarters</t>
  </si>
  <si>
    <t>05470402987</t>
  </si>
  <si>
    <t>AE Office Mold Remediation - Lubbock District Headquarters</t>
  </si>
  <si>
    <t>20470401902</t>
  </si>
  <si>
    <t>Replace Fuel Dispensers - District Headquarters</t>
  </si>
  <si>
    <t>08470401875</t>
  </si>
  <si>
    <t>Sidewalks at the DMV Building Need to be Cut Out and Replaced in Various Areas - District Headquarters</t>
  </si>
  <si>
    <t>04470402108</t>
  </si>
  <si>
    <t>New Overhead Doors - Claude MNT</t>
  </si>
  <si>
    <t>04470402109</t>
  </si>
  <si>
    <t>Install Overhead Doors and Openers - Stratford MNT</t>
  </si>
  <si>
    <t>05470402574</t>
  </si>
  <si>
    <t>New VCT Floor - NE Special Crews</t>
  </si>
  <si>
    <t>17470402644</t>
  </si>
  <si>
    <t>Replace Sidewalk Lab To Area Office - Brenham Area Engineer &amp; MNT</t>
  </si>
  <si>
    <t>211B</t>
  </si>
  <si>
    <t>02470402999</t>
  </si>
  <si>
    <t>Weatherford MNT gates 2. - MNTs</t>
  </si>
  <si>
    <t>Due to security issues project approved. Created child number to PARENT#02470401548 split off $45,000 from total project for various locations listed. CHILD# 02470402999.</t>
  </si>
  <si>
    <t>02470401548</t>
  </si>
  <si>
    <t>Phase I - Weatherford Gates (JOC211) - MNTs</t>
  </si>
  <si>
    <t>Phase I - Weatherford Gates.  Due to security issues project approved. Created child number to PARENT#02470401548 split off $45,000 from total project for various locations listed. CHILD# 02470402999.</t>
  </si>
  <si>
    <t>19470401530</t>
  </si>
  <si>
    <t>Replace 1 HVAC System - Atlanta District Headquarters</t>
  </si>
  <si>
    <t>Let with 1530,1567,1644,1646</t>
  </si>
  <si>
    <t>19470401567</t>
  </si>
  <si>
    <t>Replace 2 HVAC Systems - Atlanta District Headquarters</t>
  </si>
  <si>
    <t>19470401646</t>
  </si>
  <si>
    <t>Replace HVAC System - Atlanta District Headquarters</t>
  </si>
  <si>
    <t>19470401644</t>
  </si>
  <si>
    <t>Replace 3 HVAC Systems - Atlanta District Headquarters</t>
  </si>
  <si>
    <t>15470401601</t>
  </si>
  <si>
    <t>Replace Roof Top Package HVAC 10 Ton System - San Antonio District Headquarters</t>
  </si>
  <si>
    <t>19470401719</t>
  </si>
  <si>
    <t>Replaces HVAC System - Daingerfield MNT</t>
  </si>
  <si>
    <t>19470401673</t>
  </si>
  <si>
    <t>Replace 1 HVAC System - Mt Pleasant Area Engineer &amp; MNT</t>
  </si>
  <si>
    <t>11470402027</t>
  </si>
  <si>
    <t>Install Vinyl Plank Flooring - District Headquarters</t>
  </si>
  <si>
    <t>11470402480</t>
  </si>
  <si>
    <t>Upgrade Interior Lighting - Nacogdoches Area Engineer &amp; MNT</t>
  </si>
  <si>
    <t>08470402195</t>
  </si>
  <si>
    <t>Replace Flooring At The Special Crews Building - District Headquarters</t>
  </si>
  <si>
    <t>10470403004</t>
  </si>
  <si>
    <t>HVAC Replacement - Palestine Maintenance</t>
  </si>
  <si>
    <t>10470403006</t>
  </si>
  <si>
    <t>HVAC Replacement - Athens Area Engineer &amp; MNT</t>
  </si>
  <si>
    <t>Two phases as of 8/23/16</t>
  </si>
  <si>
    <t>02470401308</t>
  </si>
  <si>
    <t>HVAC Replacement - Stephenvill Area Engineer &amp; MNT</t>
  </si>
  <si>
    <t>17470402388</t>
  </si>
  <si>
    <t>Repair Roof -RS submitted this as PROJ 2115 but we changed back to 2388 - Buffalo MNT</t>
  </si>
  <si>
    <t>20470401634</t>
  </si>
  <si>
    <t>Modifications/Upgrade Electrical - Beaumont District Headquarters</t>
  </si>
  <si>
    <t>13470403007</t>
  </si>
  <si>
    <t>Replace rusted Caged Safety Ladders - Port Lavaca MNT</t>
  </si>
  <si>
    <t>05470402147</t>
  </si>
  <si>
    <t>Replace Stairs Going Into Maint. Office - District Headquarters</t>
  </si>
  <si>
    <t>02470401792</t>
  </si>
  <si>
    <t>9 Crac HVAC Units Transvision Building - District Headquarters</t>
  </si>
  <si>
    <t>13470401702</t>
  </si>
  <si>
    <t>Install ADA Into Time Room - Wharton Cty Maint.</t>
  </si>
  <si>
    <t>21470401684</t>
  </si>
  <si>
    <t>HVAC With Study/Assessment (rebid) - Pharr District Headquarters/Area Engineer &amp; MNT</t>
  </si>
  <si>
    <t>R5</t>
  </si>
  <si>
    <t>10470401503</t>
  </si>
  <si>
    <t>Replace Boilers at Administration Office - Tyler District Headquarters</t>
  </si>
  <si>
    <t>Combined let 1503,1571,1572,1573 - Was going to be completed w/FY15 funds - but needs to be done with FY16 as of 5/31/16. Bundled as one RFC for total of $356K</t>
  </si>
  <si>
    <t>10470401571</t>
  </si>
  <si>
    <t>Modifications/Upgrade HVAC - Tyler District Headquarters</t>
  </si>
  <si>
    <t>10470401572</t>
  </si>
  <si>
    <t>10470401573</t>
  </si>
  <si>
    <t>Replace 5 Air Handler Units - Tyler District Headquarters</t>
  </si>
  <si>
    <t>19470401645</t>
  </si>
  <si>
    <t>Replace Generator - Atlanta District Headquarters</t>
  </si>
  <si>
    <t>18470401546</t>
  </si>
  <si>
    <t>Upgrade Security (C-CURE) - Dallas District Headquarters</t>
  </si>
  <si>
    <t>01470401491</t>
  </si>
  <si>
    <t>Upgrade Security (C-CURE) - Paris District Headquarters</t>
  </si>
  <si>
    <t>21470401539</t>
  </si>
  <si>
    <t>Security Fence - Zapata MNT Sub-Section</t>
  </si>
  <si>
    <t>09470402996</t>
  </si>
  <si>
    <t>Limestone County Fence Replacement - Limestone - Waco District</t>
  </si>
  <si>
    <t>16470401496</t>
  </si>
  <si>
    <t>Replace Roof - Rockport MNT</t>
  </si>
  <si>
    <t>17470403003</t>
  </si>
  <si>
    <t>Paint and Carpet - Madisonville MNT</t>
  </si>
  <si>
    <t>Note changed Proj ID from 09-4704 to 17-4704</t>
  </si>
  <si>
    <t>15470401687</t>
  </si>
  <si>
    <t>Install Gate Operator &amp; Exterior Lighting - Kerrville Area Engineer &amp; MNT</t>
  </si>
  <si>
    <t>Split out generator, no bids on combined fence and gate.</t>
  </si>
  <si>
    <t>11470402311</t>
  </si>
  <si>
    <t>11470401915</t>
  </si>
  <si>
    <t>Replace Bathroom Sewer Dainage System - Crockett MNT</t>
  </si>
  <si>
    <t>21470401711</t>
  </si>
  <si>
    <t>Upgrade Fencing - Brownsville MNT</t>
  </si>
  <si>
    <t>13470403016</t>
  </si>
  <si>
    <t>Edna Caged Ladder Replacement - Edna Maintenance</t>
  </si>
  <si>
    <t>15470401724</t>
  </si>
  <si>
    <t>Replace Roof - Uvalde MNT</t>
  </si>
  <si>
    <t>19470401736</t>
  </si>
  <si>
    <t>Replace HVAC - Jefferson MNT</t>
  </si>
  <si>
    <t>07470401700</t>
  </si>
  <si>
    <t>Replace Roof (Project was rebid) - San Angelo District Headquarters</t>
  </si>
  <si>
    <t xml:space="preserve"> Let w 1685,1700 - Roof Replacement  - Dist. Shop</t>
  </si>
  <si>
    <t>12470401754</t>
  </si>
  <si>
    <t>Replace Emergency Generator - Brookshire MNT</t>
  </si>
  <si>
    <t>19470401747</t>
  </si>
  <si>
    <t>Replace 2 HVAC Systems Add 1 HVAC For Shop - Linden MNT</t>
  </si>
  <si>
    <t>20470402045</t>
  </si>
  <si>
    <t>Paint Interior of Facilities - Woodville MNT</t>
  </si>
  <si>
    <t>20470402523</t>
  </si>
  <si>
    <t>Interior Lighting - Jasper Area Engineer &amp; MNT</t>
  </si>
  <si>
    <t>20470402593</t>
  </si>
  <si>
    <t>Replace Electrical Panels - Liberty Area Engineer &amp; MNT</t>
  </si>
  <si>
    <t>21470401526</t>
  </si>
  <si>
    <t>Replace Existing Generator - San Isidro MNT Sub-Section</t>
  </si>
  <si>
    <t>08470402438</t>
  </si>
  <si>
    <t>Install Overhead Door Openers and Push Buttons in all Bay Door Openings. Total of  10 Door Openers. - Roby MNT</t>
  </si>
  <si>
    <t>20470402297</t>
  </si>
  <si>
    <t>Replace Doors, Frames &amp; Locksets - Port Arthur Area Engineer &amp; MNT</t>
  </si>
  <si>
    <t>05470402146</t>
  </si>
  <si>
    <t>Replace Stairs Going In To District Break Room - District Headquarters</t>
  </si>
  <si>
    <t>08470402380</t>
  </si>
  <si>
    <t>New VCT Floor - Snyder MNT</t>
  </si>
  <si>
    <t>03470403021</t>
  </si>
  <si>
    <t>Seymour Termite - Seymour</t>
  </si>
  <si>
    <t>15470401771</t>
  </si>
  <si>
    <t>Replace Generator - Bexar Metro Area Engineer &amp; MNT</t>
  </si>
  <si>
    <t>09470402287</t>
  </si>
  <si>
    <t>Upgrade Interior Lighting - Meridian MNT</t>
  </si>
  <si>
    <t>20470401695</t>
  </si>
  <si>
    <t>Replace Generator - Liberty Area Engineer &amp; MNT</t>
  </si>
  <si>
    <t>01470403019</t>
  </si>
  <si>
    <t>Emory Generator - Emory Maintenance</t>
  </si>
  <si>
    <t>12470403017</t>
  </si>
  <si>
    <t>Fuel System Repair (Rebid) - Angleton Area Engineer &amp; Maintenance</t>
  </si>
  <si>
    <t>38470401507</t>
  </si>
  <si>
    <t>Replace Roof (C.H. Bldg. 6) - Camp Hubbard State Headquarters</t>
  </si>
  <si>
    <t>17470402410</t>
  </si>
  <si>
    <t>Replace Siding On A Wash Bay - Brenham Area Engineer &amp; MNT</t>
  </si>
  <si>
    <t>17470402670</t>
  </si>
  <si>
    <t>New Canopy And Lights - District Headquarters</t>
  </si>
  <si>
    <t>38470401493</t>
  </si>
  <si>
    <t>Replace Or Rebuild Existing Generator - Camp Hubbard State Headquarters</t>
  </si>
  <si>
    <t>04470402426</t>
  </si>
  <si>
    <t>New Compressor/Relocate - Groom MNT</t>
  </si>
  <si>
    <t>11470402631</t>
  </si>
  <si>
    <t>Upgrade Interior Lighting - Hemphill MNT</t>
  </si>
  <si>
    <t>10470402608</t>
  </si>
  <si>
    <t>Repaint Bldg. B - South Tyler Area Engineer &amp; MNT</t>
  </si>
  <si>
    <t>16470401650</t>
  </si>
  <si>
    <t>Replace Roof - Corpus Christi District Headquarters</t>
  </si>
  <si>
    <t xml:space="preserve">Let 1650, 1651, 1652 and 1653 together.  </t>
  </si>
  <si>
    <t>16470401651</t>
  </si>
  <si>
    <t>Replace Roof On The District Hq Administration Bldg - Corpus Christi District Headquarters</t>
  </si>
  <si>
    <t>Let 1650, 1651, 1652 and 1653 together</t>
  </si>
  <si>
    <t>16470401652</t>
  </si>
  <si>
    <t>Replace Roof On The Lab Building - Corpus Christi District Headquarters</t>
  </si>
  <si>
    <t>16470401653</t>
  </si>
  <si>
    <t>Replace Roof On The Special Crews Office Building - Corpus Christi District Headquarters</t>
  </si>
  <si>
    <t>11470401658</t>
  </si>
  <si>
    <t>Replace Emergency Generator - Crockett MNT</t>
  </si>
  <si>
    <t>02470402183</t>
  </si>
  <si>
    <t>Replace\New Windows At Laboratory - Fort Worth DHQ - District Headquarters</t>
  </si>
  <si>
    <t>10470403023</t>
  </si>
  <si>
    <t>Athens HVAC - Athens Maint. &amp; Eng. Office</t>
  </si>
  <si>
    <t>06470402414</t>
  </si>
  <si>
    <t>Remove and Replace Existing Shower Floor Tile - Balmorhea MNT</t>
  </si>
  <si>
    <t>06470402415</t>
  </si>
  <si>
    <t>Remove and Replace Floor Tile Main Office - Balmorhea MNT</t>
  </si>
  <si>
    <t>06470402487</t>
  </si>
  <si>
    <t>Enclose 3 Bays With Insulated Overhead Doors To Secure Equipment &amp; Weather Protection - Stanton MNT</t>
  </si>
  <si>
    <t>05470402216</t>
  </si>
  <si>
    <t>Paint Exterior - Ralls MNT</t>
  </si>
  <si>
    <t>24470402374</t>
  </si>
  <si>
    <t>Repair / Replace Plumbing Lines Fro Meter To Houses - Terlingua Sub-Section</t>
  </si>
  <si>
    <t>15470403020</t>
  </si>
  <si>
    <t>Child of Proj ID#15470401560 New Braunfels Security Gate escalated 5-24-16 - New Braunfels</t>
  </si>
  <si>
    <t>Child of Proj ID#15470401560 New Braunfels Security Gate escalated 5-24-16</t>
  </si>
  <si>
    <t>16470401913</t>
  </si>
  <si>
    <t>Replace 3 Existing Fuel Dispensers At The Fuel Station. Combined with 16-2012 and 16-2454 - District Headquarters</t>
  </si>
  <si>
    <t>17470402386</t>
  </si>
  <si>
    <t>Paint Building - Huntsville Area Engineer &amp; MNT</t>
  </si>
  <si>
    <t>11470402485</t>
  </si>
  <si>
    <t>Upgrade Exterior Lighting - San Augustine Area Engineer &amp; MNT</t>
  </si>
  <si>
    <t>11470402630</t>
  </si>
  <si>
    <t>Replace Fuel Dispensers - Hemphill MNT</t>
  </si>
  <si>
    <t>21470401538</t>
  </si>
  <si>
    <t>Replace Generators  - combined with 21-1710 and 21-1712 - Zapata MNT Sub-Section</t>
  </si>
  <si>
    <t>22470401765</t>
  </si>
  <si>
    <t>Replace 8 HVAC Units  - Laredo Lab/FIN/Stratus</t>
  </si>
  <si>
    <t>05470401553</t>
  </si>
  <si>
    <t>Replace Roof  - Lubbock District Headquarters</t>
  </si>
  <si>
    <t>2/28/18 Last payment held unit final docs produced. Combined Let w1553,1738,2343</t>
  </si>
  <si>
    <t>06470401587</t>
  </si>
  <si>
    <t>Replace Roof - Odessa District Headquarters</t>
  </si>
  <si>
    <t>06470401725</t>
  </si>
  <si>
    <t>Replace Roof - Midland Area Engineer &amp; MNT</t>
  </si>
  <si>
    <t>04470401735</t>
  </si>
  <si>
    <t>Roof - Dalhart MNT</t>
  </si>
  <si>
    <t>05470401738</t>
  </si>
  <si>
    <t>05470402343</t>
  </si>
  <si>
    <t>Replace Roof  - District Headquarters-LBB AE's</t>
  </si>
  <si>
    <t>20470402044</t>
  </si>
  <si>
    <t>Install Additional Unit Heater - Woodville MNT</t>
  </si>
  <si>
    <t>05470402359</t>
  </si>
  <si>
    <t>New VCT Floor - Tahoka MNT</t>
  </si>
  <si>
    <t>20470402524</t>
  </si>
  <si>
    <t>Paint Office Interior - Jasper Area Engineer &amp; MNT</t>
  </si>
  <si>
    <t>11470402472</t>
  </si>
  <si>
    <t>Replace Fuel Dispensers - Livingston Area Engineer &amp; MNT</t>
  </si>
  <si>
    <t>11470402481</t>
  </si>
  <si>
    <t>Install Electric Baydoor Openers - San Augustine Area Engineer &amp; MNT</t>
  </si>
  <si>
    <t>17470402115</t>
  </si>
  <si>
    <t>Repair Roof - Huntsville Area Engineer &amp; MNT</t>
  </si>
  <si>
    <t xml:space="preserve">Roofing </t>
  </si>
  <si>
    <t>14470402984</t>
  </si>
  <si>
    <t>New Generator/Upgrade - San Marcos MNT</t>
  </si>
  <si>
    <t>New Generator/Upgrade---Split off of 14470401613</t>
  </si>
  <si>
    <t>11470402333</t>
  </si>
  <si>
    <t>Replace Windows  - Lufkin MNT</t>
  </si>
  <si>
    <t>12470403027</t>
  </si>
  <si>
    <t>Replace HVAC unit - EPO - Northeast Harris Co. MNT</t>
  </si>
  <si>
    <t>11470402473</t>
  </si>
  <si>
    <t>Replace Windows  - Livingston Area Engineer &amp; MNT</t>
  </si>
  <si>
    <t>20470401786</t>
  </si>
  <si>
    <t>Install/Repair Fence - Liberty Area Engineer &amp; MNT</t>
  </si>
  <si>
    <t>20470402296</t>
  </si>
  <si>
    <t>Paint Interior Of Facility - Port Arthur Area Engineer &amp; MNT</t>
  </si>
  <si>
    <t>04470401746</t>
  </si>
  <si>
    <t>New Generator - Loop Maintenance</t>
  </si>
  <si>
    <t>17470402173</t>
  </si>
  <si>
    <t>Improve Lighting In Yard/Shed - Caldwell MNT</t>
  </si>
  <si>
    <t>01470403022</t>
  </si>
  <si>
    <t xml:space="preserve">Paris Fuel Station Generator - Paris  </t>
  </si>
  <si>
    <t>11470402031</t>
  </si>
  <si>
    <t>Replace Flooring - District Headquarters</t>
  </si>
  <si>
    <t>04470401629</t>
  </si>
  <si>
    <t>Replace Roof - Pampa Area Engineer &amp; MNT</t>
  </si>
  <si>
    <t>20470402591</t>
  </si>
  <si>
    <t>Paint Office Interior - Liberty Area Engineer &amp; MNT</t>
  </si>
  <si>
    <t>23470403024</t>
  </si>
  <si>
    <t>Commanche Sewer Repair - Brownwood District Headquarters</t>
  </si>
  <si>
    <t>05470402213</t>
  </si>
  <si>
    <t>New VCT Floor - Brownfield Area Engineer &amp; MNT</t>
  </si>
  <si>
    <t>08470401604</t>
  </si>
  <si>
    <t>Replace Generator - Abilene District Headquarters</t>
  </si>
  <si>
    <t>08470402233</t>
  </si>
  <si>
    <t>Repair Damage To Walls And Wood In Area Ofice - Big Spring MNT</t>
  </si>
  <si>
    <t>14470403018</t>
  </si>
  <si>
    <t>San Marcos Septic replacement - San Marcos MNT</t>
  </si>
  <si>
    <t>18470402105</t>
  </si>
  <si>
    <t>Paint Exterior - Ennis MNT</t>
  </si>
  <si>
    <t>17470402413</t>
  </si>
  <si>
    <t>Install Automatic Gate On Rear Gate - Bryan Area Engineer &amp; MNT</t>
  </si>
  <si>
    <t>18470402104</t>
  </si>
  <si>
    <t>Floor Tile Abatement - Corridors Only (Stain Concrete) - Ennis MNT</t>
  </si>
  <si>
    <t>17470402645</t>
  </si>
  <si>
    <t>Improve Lighting In Yard/Shed - Hearne Area Engineer &amp; MNT</t>
  </si>
  <si>
    <t>20470402590</t>
  </si>
  <si>
    <t>Interior Lighting - Liberty Area Engineer &amp; MNT</t>
  </si>
  <si>
    <t>11470402334</t>
  </si>
  <si>
    <t>Underskirt Fuel Awning - Lufkin MNT</t>
  </si>
  <si>
    <t>18470402006</t>
  </si>
  <si>
    <t>Paint Exterior  - Waxahachie Area Engineer &amp; MNT</t>
  </si>
  <si>
    <t>18470402404</t>
  </si>
  <si>
    <t>Paint Exterior - Hutchins Area Engineer &amp; MNT</t>
  </si>
  <si>
    <t>20470402338</t>
  </si>
  <si>
    <t>Paint Interior - District Headquarters</t>
  </si>
  <si>
    <t>17470402421</t>
  </si>
  <si>
    <t>Improve Lighting In Yard/Shed - Buffalo MNT</t>
  </si>
  <si>
    <t>05470401657</t>
  </si>
  <si>
    <t>Replace Roof  - Plains MNT</t>
  </si>
  <si>
    <t>11470402332</t>
  </si>
  <si>
    <t>Replace Fuel Dispensers - Lufkin MNT</t>
  </si>
  <si>
    <t>03470401726</t>
  </si>
  <si>
    <t>Replace Roof - Vernon Area Engineer &amp; MNT</t>
  </si>
  <si>
    <t>11470402273</t>
  </si>
  <si>
    <t>Replace Windows  - Crockett MNT</t>
  </si>
  <si>
    <t>11470402486</t>
  </si>
  <si>
    <t>Upgrade Interior Lighting - San Augustine Area Engineer &amp; MNT</t>
  </si>
  <si>
    <t>20470402526</t>
  </si>
  <si>
    <t>Replace Carpet And VCT - Jasper Area Engineer &amp; MNT</t>
  </si>
  <si>
    <t>20470402111</t>
  </si>
  <si>
    <t>Interior Lighting - Newton MNT</t>
  </si>
  <si>
    <t>11470402032</t>
  </si>
  <si>
    <t>20470401851</t>
  </si>
  <si>
    <t>Reconfigure Parking Lot - Newton MNT</t>
  </si>
  <si>
    <t>11470402475</t>
  </si>
  <si>
    <t>Install Electric Baydoor Openers - Nacogdoches Area Engineer &amp; MNT</t>
  </si>
  <si>
    <t>20470401635</t>
  </si>
  <si>
    <t>Replace Roof - Beaumont District Headquarters</t>
  </si>
  <si>
    <t>17470402647</t>
  </si>
  <si>
    <t>Improve Lighting In Yard/Shed - Huntsville Area Engineer &amp; MNT</t>
  </si>
  <si>
    <t>04470402039</t>
  </si>
  <si>
    <t>Remove Oh Door In Breakroom And Install Walk Door - Dumas MNT</t>
  </si>
  <si>
    <t>03470401639</t>
  </si>
  <si>
    <t>Upgrade Security (C-CURE) - Wichita Falls District Headquarters</t>
  </si>
  <si>
    <t>16470401730</t>
  </si>
  <si>
    <t xml:space="preserve">Replace Roof On The Maintenance Building - Nueces East </t>
  </si>
  <si>
    <t>05470402572</t>
  </si>
  <si>
    <t>Replace Windows AE's Office - Littlefield Area Engineer &amp; MNT</t>
  </si>
  <si>
    <t>11470402470</t>
  </si>
  <si>
    <t>Replace Windows  - Center MNT</t>
  </si>
  <si>
    <t>11470402029</t>
  </si>
  <si>
    <t>38470401570</t>
  </si>
  <si>
    <t>Modifications/Upgrade HVAC - Camp Hubbard State Headquarters</t>
  </si>
  <si>
    <t>11470402633</t>
  </si>
  <si>
    <t>Upgrade Interior Lighting - Groveton MNT</t>
  </si>
  <si>
    <t>03470403031</t>
  </si>
  <si>
    <t xml:space="preserve">Phase III Wichita falls flooring - Wichita Falls  </t>
  </si>
  <si>
    <t>06470403032</t>
  </si>
  <si>
    <t xml:space="preserve">Odessa Shop HVAC - Odessa </t>
  </si>
  <si>
    <t>05470401969</t>
  </si>
  <si>
    <t>New 2" Water Line Installation - Tulia MNT</t>
  </si>
  <si>
    <t>38470401505</t>
  </si>
  <si>
    <t>Install Generator For Data Center (Camp Hubbard Bldg. 6) - Camp Hubbard State Headquarters</t>
  </si>
  <si>
    <t>05470402214</t>
  </si>
  <si>
    <t>Remove In-Ground Hydraulic Floor Lift - Brownfield Area Engineer &amp; MNT</t>
  </si>
  <si>
    <t>05470402305</t>
  </si>
  <si>
    <t>Remove In-Ground Hydraulic Floor Lift - Levelland MNT</t>
  </si>
  <si>
    <t>05470402327</t>
  </si>
  <si>
    <t>Remove In-Ground Hydraulic Floor Lift - Lamesa MNT</t>
  </si>
  <si>
    <t>05470402360</t>
  </si>
  <si>
    <t>Remove In-Ground Hydraulic Floor Lift - Tahoka MNT</t>
  </si>
  <si>
    <t>21470401775</t>
  </si>
  <si>
    <t>Complete Power Project (Single, Electrical Power Upgrade Project, To Encompass All Of The Electrical Issues To Include Study/Assessment) - Pharr District Headquarters</t>
  </si>
  <si>
    <t>07470401685</t>
  </si>
  <si>
    <t>Replace  Roofing - San Angelo District Headquarters</t>
  </si>
  <si>
    <t>05470402211</t>
  </si>
  <si>
    <t>Repaint Exterior, Old Faded Peeling - Bovina MNT</t>
  </si>
  <si>
    <t>08470402231</t>
  </si>
  <si>
    <t>New VCT Floor - Big Spring MNT</t>
  </si>
  <si>
    <t>05470403029</t>
  </si>
  <si>
    <t>Upgrade Light -</t>
  </si>
  <si>
    <t>06470401615</t>
  </si>
  <si>
    <t>Replace Main HVAC Multi-Zone Units - Odessa District Headquarters</t>
  </si>
  <si>
    <t>06470402246</t>
  </si>
  <si>
    <t>Repaint Exterior - McCamey MNT</t>
  </si>
  <si>
    <t>20470402588</t>
  </si>
  <si>
    <t>Install Roll-Up Door Opener - Anahuac MNT</t>
  </si>
  <si>
    <t>11470402331</t>
  </si>
  <si>
    <t>Replace Flooring - Lufkin MNT</t>
  </si>
  <si>
    <t>11470402469</t>
  </si>
  <si>
    <t>Replace Overhead Doors - Center MNT</t>
  </si>
  <si>
    <t>06470402075</t>
  </si>
  <si>
    <t>Paint Building Exterior - McCamey MNT</t>
  </si>
  <si>
    <t>08470402378</t>
  </si>
  <si>
    <t>Convert Old Propane Gas Heaters In Shop To Natural Gas - Snyder MNT</t>
  </si>
  <si>
    <t>05470402571</t>
  </si>
  <si>
    <t>New VCT Floor - Littlefield Area Engineer &amp; MNT</t>
  </si>
  <si>
    <t>20470402581</t>
  </si>
  <si>
    <t>Interior Lighting - Beaumont Area Engineer &amp; MNT</t>
  </si>
  <si>
    <t>17470402116</t>
  </si>
  <si>
    <t>Restroom Remodels - Buffalo MNT</t>
  </si>
  <si>
    <t>17470402597</t>
  </si>
  <si>
    <t>Restroom Remodels, Training Building - Bryan Area Engineer &amp; MNT</t>
  </si>
  <si>
    <t>06470402076</t>
  </si>
  <si>
    <t>Replace Linolium With Tile In Offices - McCamey MNT</t>
  </si>
  <si>
    <t>12470403033</t>
  </si>
  <si>
    <t>Replace 10 Ton HVAC - La Marque Area Engineer &amp; Maintenance</t>
  </si>
  <si>
    <t>04470401641</t>
  </si>
  <si>
    <t>Upgrade Generator - Amarillo District Headquarters</t>
  </si>
  <si>
    <t>11470402276</t>
  </si>
  <si>
    <t>08470401876</t>
  </si>
  <si>
    <t>Replace Water Cut Offs On The Complex For Various Buildings - District Headquarters</t>
  </si>
  <si>
    <t>11470402478</t>
  </si>
  <si>
    <t>Replace Windows  - Nacogdoches Area Engineer &amp; MNT</t>
  </si>
  <si>
    <t>20470402592</t>
  </si>
  <si>
    <t>Replace Carpet And VCT - Liberty Area Engineer &amp; MNT</t>
  </si>
  <si>
    <t>11470402474</t>
  </si>
  <si>
    <t>Upgrade Interior Lighting - Livingston Area Engineer &amp; MNT</t>
  </si>
  <si>
    <t>38470401504</t>
  </si>
  <si>
    <t>Demolish Existing Building and Convert To Parking - testing done on this Proj ID funds moved to 38-3033 - Camp Hubbard State Headquarters</t>
  </si>
  <si>
    <t>02470403030</t>
  </si>
  <si>
    <t>EMERGENCY -Staircase Replacement (Ft. Worth DHQ Admin Bldg) - Ft. Worth</t>
  </si>
  <si>
    <t>25470402391</t>
  </si>
  <si>
    <t>Paint Interior &amp; Exterior, Resurface Parking Area - Quanah MNT</t>
  </si>
  <si>
    <t>16470402033</t>
  </si>
  <si>
    <t>Replace 2 Existing Fuel Dispensers At The Fuel Station - Refugio Co.</t>
  </si>
  <si>
    <t>Combined Let 2033,2126, 2264</t>
  </si>
  <si>
    <t>16470402126</t>
  </si>
  <si>
    <t xml:space="preserve">Replace 2 Existing Fuel Dispensers At The Fuel Station - Goliad Co. </t>
  </si>
  <si>
    <t>16470402264</t>
  </si>
  <si>
    <t xml:space="preserve">Replace 2 Existing Fuel Dispensers At The Fuel Station - Karnes Co. </t>
  </si>
  <si>
    <t>01470402991</t>
  </si>
  <si>
    <t>Fuel Canopy - Sulphur Springs</t>
  </si>
  <si>
    <t>08470402681</t>
  </si>
  <si>
    <t>Add Canopy To Back Of Welding Shop 45' X 25' Area - District Headquarters</t>
  </si>
  <si>
    <t>05470402344</t>
  </si>
  <si>
    <t>Replace Steps With ADA Ramp Back Door - District Headquarters-LBB AE's</t>
  </si>
  <si>
    <t>11470402335</t>
  </si>
  <si>
    <t>Upgrade Interior Lighting - Lufkin MNT</t>
  </si>
  <si>
    <t>11470402471</t>
  </si>
  <si>
    <t>Upgrade Interior Lighting - Center MNT</t>
  </si>
  <si>
    <t>08470402379</t>
  </si>
  <si>
    <t>Convert The Old Salt Bin Into A Sign And Traffic Control Room Storage - Snyder MNT</t>
  </si>
  <si>
    <t>11470402484</t>
  </si>
  <si>
    <t>Replace Windows  - San Augustine Area Engineer &amp; MNT</t>
  </si>
  <si>
    <t>20470401850</t>
  </si>
  <si>
    <t>Replace Fuel Dispensers - Anahuac MNT</t>
  </si>
  <si>
    <t>11470402030</t>
  </si>
  <si>
    <t>Renovate Baydoor Offices - District Headquarters</t>
  </si>
  <si>
    <t>16470403037</t>
  </si>
  <si>
    <t>New Waterline - Emergency request - Robstown MNT</t>
  </si>
  <si>
    <t>22470401828</t>
  </si>
  <si>
    <t>Parking Lot Lighting - Del Rio MNT (US 90)</t>
  </si>
  <si>
    <t>05470403035</t>
  </si>
  <si>
    <t>Replace Carpeting - Lubbock SE MNT</t>
  </si>
  <si>
    <t>07470401699</t>
  </si>
  <si>
    <t>Modifications/Upgrade HVAC - San Angelo District Headquarters</t>
  </si>
  <si>
    <t>02470401585</t>
  </si>
  <si>
    <t>Upgrade Security (C-CURE) - Fort Worth District Headquarters</t>
  </si>
  <si>
    <t>20470402368</t>
  </si>
  <si>
    <t>Install Overhead Doors - Kountze MNT</t>
  </si>
  <si>
    <t>13470402617</t>
  </si>
  <si>
    <t>Repair Sheetrock And Paint Walls - Hallettsville MNT</t>
  </si>
  <si>
    <t>22470402323</t>
  </si>
  <si>
    <t>Retrofit Locker Room Into Storage/Supply Room - Carrizo Springs</t>
  </si>
  <si>
    <t>19470401801</t>
  </si>
  <si>
    <t>Replace 2 HVAC Systems - District Headquarters</t>
  </si>
  <si>
    <t>06470402072</t>
  </si>
  <si>
    <t>Repaint Exterior - Andrews MNT</t>
  </si>
  <si>
    <t>38470402974</t>
  </si>
  <si>
    <t>Paving Overlay Parking Lot  - Camp Hubbard State Headquarters</t>
  </si>
  <si>
    <t>20470402241</t>
  </si>
  <si>
    <t>Flag Pole Lights - Districtwide</t>
  </si>
  <si>
    <t>20470402110</t>
  </si>
  <si>
    <t>Install Storm Shutters - Anahuac MNT</t>
  </si>
  <si>
    <t>08470401623</t>
  </si>
  <si>
    <t>Replace Roof - Big Spring MNT</t>
  </si>
  <si>
    <t>05470401774</t>
  </si>
  <si>
    <t>Replace Roof  - Littlefield MNT</t>
  </si>
  <si>
    <t>10470401576</t>
  </si>
  <si>
    <t>Upgrade Security (C-CURE) - Tyler District Headquarters</t>
  </si>
  <si>
    <t>05470402061</t>
  </si>
  <si>
    <t>Remove In-Ground Hydraulic Floor Lift - Post MNT</t>
  </si>
  <si>
    <t>05470402210</t>
  </si>
  <si>
    <t>Remove In-Ground Hydraulic Floor Lift - Bovina MNT</t>
  </si>
  <si>
    <t>05470402217</t>
  </si>
  <si>
    <t>Remove In-Ground Hydraulic Floor Lift - Ralls MNT</t>
  </si>
  <si>
    <t>05470402267</t>
  </si>
  <si>
    <t>Remove In-Ground Hydraulic Floor Lift - Plains MNT</t>
  </si>
  <si>
    <t>24470403036</t>
  </si>
  <si>
    <t>El Paso DHQ C UPS System - El Paso DHQ</t>
  </si>
  <si>
    <t>16470401648</t>
  </si>
  <si>
    <t>Modifications/Upgrade Electrical - Corpus Christi District Headquarters</t>
  </si>
  <si>
    <t>11470402308</t>
  </si>
  <si>
    <t>08470401605</t>
  </si>
  <si>
    <t>Replace Roof - Abilene District Headquarters</t>
  </si>
  <si>
    <t xml:space="preserve">Combined Let 1605,1606,1607. </t>
  </si>
  <si>
    <t>08470401606</t>
  </si>
  <si>
    <t>Replace Roof (Warehouse) - Abilene District Headquarters</t>
  </si>
  <si>
    <t>08470401607</t>
  </si>
  <si>
    <t>Reroof Building Or Repatch In Areas - Abilene District Headquarters</t>
  </si>
  <si>
    <t>15470401595</t>
  </si>
  <si>
    <t>Replace Roof - San Antonio District Headquarters</t>
  </si>
  <si>
    <t>Let 1595, 1596, 1597, 1598, 1599, &amp; 1600</t>
  </si>
  <si>
    <t>15470401596</t>
  </si>
  <si>
    <t>15470401597</t>
  </si>
  <si>
    <t>15470401598</t>
  </si>
  <si>
    <t>15470401599</t>
  </si>
  <si>
    <t>Replace Roof - Buildings 1, 3 &amp; 4 - San Antonio District Headquarters</t>
  </si>
  <si>
    <t>15470401600</t>
  </si>
  <si>
    <t>Replace Roof - Buildings 8 &amp; 9 - San Antonio District Headquarters</t>
  </si>
  <si>
    <t>11470402345</t>
  </si>
  <si>
    <t>24470402373</t>
  </si>
  <si>
    <t>Paint Interior Walls - Terlingua Sub-Section</t>
  </si>
  <si>
    <t>24470402050</t>
  </si>
  <si>
    <t>Add Rolling Doors To Existing Storage Bldg. - Fort Hancock Sub-Section</t>
  </si>
  <si>
    <t>11470402070</t>
  </si>
  <si>
    <t>Renovate Bathroom - District Headquarters</t>
  </si>
  <si>
    <t>24470402817</t>
  </si>
  <si>
    <t>Add 25' To Roof At Existing Salt / Sand Canopy - El Paso</t>
  </si>
  <si>
    <t>18470402685</t>
  </si>
  <si>
    <t>Canopy At Mechanic Shop - Waxahachie Area Engineer &amp; MNT</t>
  </si>
  <si>
    <t>06470403038</t>
  </si>
  <si>
    <t>New Generator - Odessa</t>
  </si>
  <si>
    <t>10470401796</t>
  </si>
  <si>
    <t>Upgrade HVAC In Maint &amp;Area Office - South Tyler Area Engineer &amp; MNT</t>
  </si>
  <si>
    <t>13470401661</t>
  </si>
  <si>
    <t>Convert Flat Roof To Gable Style - Port Lavaca MNT - Calhoun Cty Maint.</t>
  </si>
  <si>
    <t>18470402513</t>
  </si>
  <si>
    <t xml:space="preserve">Paint Exterior And Interior - District Headquarters </t>
  </si>
  <si>
    <t>10470403042</t>
  </si>
  <si>
    <t>Interior remodel - Athens RDC</t>
  </si>
  <si>
    <t>23470401392</t>
  </si>
  <si>
    <t>Renovate Existing Facilities  -  Brownwood District Headquarters</t>
  </si>
  <si>
    <t>Capital Construction</t>
  </si>
  <si>
    <t>Changed Proj ID from 23-2339 to 23-1392;  Ccure project 23470401667 cancelled and combined with this project.</t>
  </si>
  <si>
    <t>02470401584</t>
  </si>
  <si>
    <t xml:space="preserve">Roof Replacement and Interior upgrade. </t>
  </si>
  <si>
    <t>Let both 1583 and 1584</t>
  </si>
  <si>
    <t>24470402602</t>
  </si>
  <si>
    <t>Install Truck Lift   -  El Paso Engineer &amp; Maint. Office</t>
  </si>
  <si>
    <t>20470401787</t>
  </si>
  <si>
    <t>Rehab Roof With Insulation  -  Liberty MNT</t>
  </si>
  <si>
    <t>R87</t>
  </si>
  <si>
    <t>R116</t>
  </si>
  <si>
    <t>20470401753</t>
  </si>
  <si>
    <t>Rehab Metal Roofing - Orange MNT</t>
  </si>
  <si>
    <t>11470402312</t>
  </si>
  <si>
    <t>Upgrade Interior Lighting  -   District Headquarters</t>
  </si>
  <si>
    <t>06470402148</t>
  </si>
  <si>
    <t>Paint Exterior Walls &amp; Re-Insulate Weldging Shop  -   Kermit MNT</t>
  </si>
  <si>
    <t>24470402177</t>
  </si>
  <si>
    <t>Insulate Interior Of Stock Room / Storage - Ft. Davis MNT</t>
  </si>
  <si>
    <t>04470402362</t>
  </si>
  <si>
    <t>Install Overhead Doors And Openers - Canadian MNT</t>
  </si>
  <si>
    <t>25470402138</t>
  </si>
  <si>
    <t>Replace Floor Tiles  -   Munday MNT</t>
  </si>
  <si>
    <t>14470401610</t>
  </si>
  <si>
    <t>Replace Generator  -   Austin District Headquarters</t>
  </si>
  <si>
    <t>18470402584</t>
  </si>
  <si>
    <t>Flooring Replaced - Remove VCT And Replace With VCT  -  District Headquarters</t>
  </si>
  <si>
    <t>18470402139</t>
  </si>
  <si>
    <t>Paint Exterior/Scope changed to enclose breakroom   -  District Headquarters</t>
  </si>
  <si>
    <t>Combined 18-2511 into this project,$9K for Phase I -  additional $20K available to expand scope in Phase II.</t>
  </si>
  <si>
    <t>18470402585</t>
  </si>
  <si>
    <t>Paint Exterior - District Headquarters</t>
  </si>
  <si>
    <t>18470402638</t>
  </si>
  <si>
    <t>Paint Exterior - Corsicana Area Engineer &amp; MNT</t>
  </si>
  <si>
    <t>18470401799</t>
  </si>
  <si>
    <t>Install Gates - Electric/Key Pad  -  Cedar Hill MNT</t>
  </si>
  <si>
    <t>18470402317</t>
  </si>
  <si>
    <t>Electrical Panel Upgrades - Rockwall MNT</t>
  </si>
  <si>
    <t>18470402570</t>
  </si>
  <si>
    <t>Paint Exterior - Denton Area Engineer &amp; MNT</t>
  </si>
  <si>
    <t>05470401769</t>
  </si>
  <si>
    <t>Replace Roof - District Headquarters</t>
  </si>
  <si>
    <t>08470402983</t>
  </si>
  <si>
    <t>Slab repair - Baird MNT</t>
  </si>
  <si>
    <t>24470401789</t>
  </si>
  <si>
    <t>Upgrade Evaporative AC Unit In The Shop. Add Heaters And Double Door - El Paso Area Engineer &amp; MNT</t>
  </si>
  <si>
    <t>16470402355</t>
  </si>
  <si>
    <t>Replace Flooring At Maintenance - Kingsville MNT</t>
  </si>
  <si>
    <t>Let with 2355,2449,2458</t>
  </si>
  <si>
    <t>16470402449</t>
  </si>
  <si>
    <t>Replace Flooring At Area Engineer And Maintenance - Corpus Christi AEM</t>
  </si>
  <si>
    <t>16470402458</t>
  </si>
  <si>
    <t>Replace Flooring At  Area Engineer And Maintenance -  Sinton AEM</t>
  </si>
  <si>
    <t>06470402395</t>
  </si>
  <si>
    <t>Enclose 3 Bays With Insulated Overhead Doors To Secure Equipment &amp; Weather Protection</t>
  </si>
  <si>
    <t>16470403040</t>
  </si>
  <si>
    <t xml:space="preserve">Boiler - Corpus Christi </t>
  </si>
  <si>
    <t>38470402580</t>
  </si>
  <si>
    <t>Repair Drainage Issues Around Hangars Water Run Off Going Inside - Austin Flight Services</t>
  </si>
  <si>
    <t>18470401811</t>
  </si>
  <si>
    <t>Roof - Coating Metal Roof Over Storage/Salt Shed - Ennis MNT</t>
  </si>
  <si>
    <t>24470402301</t>
  </si>
  <si>
    <t>Install Bird Screens @ Truck Bays - Dell City MNT</t>
  </si>
  <si>
    <t>21470402576</t>
  </si>
  <si>
    <t>Flooring Replacement - District Headquarters</t>
  </si>
  <si>
    <t>09470401518</t>
  </si>
  <si>
    <t>Modifications/Upgrade HVAC - Waco District Headquarters</t>
  </si>
  <si>
    <t>12470402639</t>
  </si>
  <si>
    <t>Install Safety Flooring - District Headquarter</t>
  </si>
  <si>
    <t>08470402690</t>
  </si>
  <si>
    <t>Build Canopy Over The Back Door Of Building - Sweetwater MNT</t>
  </si>
  <si>
    <t>17470402563</t>
  </si>
  <si>
    <t>Install Welding Ventilation Hood - Hearne AEM</t>
  </si>
  <si>
    <t>05470403039</t>
  </si>
  <si>
    <t>Replace carpet - Lubbock</t>
  </si>
  <si>
    <t>Capital repairs</t>
  </si>
  <si>
    <t>38470402166</t>
  </si>
  <si>
    <t>Replace Data Closet AC - Camp Hubbard State Headquarters</t>
  </si>
  <si>
    <t>21470401776</t>
  </si>
  <si>
    <t>HVAC Upgrade In HQ Bldg. - District Headquarters</t>
  </si>
  <si>
    <t>15470401701</t>
  </si>
  <si>
    <t>Replace Roof - Pearsall MNT</t>
  </si>
  <si>
    <t>15470401617</t>
  </si>
  <si>
    <t>Replace Roof - Seguin AEM</t>
  </si>
  <si>
    <t>13470401744</t>
  </si>
  <si>
    <t>Roof Replacement - Gonzales MNT</t>
  </si>
  <si>
    <t>12470401755</t>
  </si>
  <si>
    <t>Replace Roof - Houston AEM</t>
  </si>
  <si>
    <t>15470403028</t>
  </si>
  <si>
    <t>Replace Roof in Kerrville - San Antonio</t>
  </si>
  <si>
    <t>19470402979</t>
  </si>
  <si>
    <t>Restroom Upgrades - Austin Headquarters</t>
  </si>
  <si>
    <t>Part of 19-2619</t>
  </si>
  <si>
    <t>23470401844</t>
  </si>
  <si>
    <t>Demolish Old Structures On Adjacent Site - Breckenridge MNT</t>
  </si>
  <si>
    <t>09470402003</t>
  </si>
  <si>
    <t>Site Drainage Improvements - Waco AEM</t>
  </si>
  <si>
    <t>21470401848</t>
  </si>
  <si>
    <t>Repave Parking Lot  - Zapata MNT</t>
  </si>
  <si>
    <t>38470403008</t>
  </si>
  <si>
    <t>Generator &amp; Electrical Upgrades - Cedar Park Tech Center</t>
  </si>
  <si>
    <t>24470402992</t>
  </si>
  <si>
    <t>Generator Replacement - El Paso District Headquarters</t>
  </si>
  <si>
    <t>18470401804</t>
  </si>
  <si>
    <t>Fire/Sprinkler Upgrade (Obsolete Panels) - Corsicana AEM</t>
  </si>
  <si>
    <t>Let with 1782, 1804, 2637</t>
  </si>
  <si>
    <t>02470401583</t>
  </si>
  <si>
    <t>Replace Roof (3 Buildings) - Ft. Worth District Headquarters</t>
  </si>
  <si>
    <t>13470402561</t>
  </si>
  <si>
    <t>Level Building &amp; Repair Exterior Cracks In Brick - Yoakum Area Office</t>
  </si>
  <si>
    <t>17470402620</t>
  </si>
  <si>
    <t>Enclose Two Bays Of Equipment Shed - Brenham AEM</t>
  </si>
  <si>
    <t>38470401689</t>
  </si>
  <si>
    <t>08470402193</t>
  </si>
  <si>
    <t>Add Wall, Lighting, And Ventilation - District Headquarters</t>
  </si>
  <si>
    <t>19470401643</t>
  </si>
  <si>
    <t>Building 300 Storage Needs Replace Roof - Atlanta District Headquarters</t>
  </si>
  <si>
    <t>10470401575</t>
  </si>
  <si>
    <t>Replace Roof At North Tyler Fuel Station - North Tyler MNT</t>
  </si>
  <si>
    <t>05470401869</t>
  </si>
  <si>
    <t>Nw Side Of Long Building Dirt Work To Shed Water - Post RDC</t>
  </si>
  <si>
    <t>Let both 1869,1870</t>
  </si>
  <si>
    <t>05470401870</t>
  </si>
  <si>
    <t>Site Work And Concrete Flume - Post RDC</t>
  </si>
  <si>
    <t>05470401568</t>
  </si>
  <si>
    <t>Replace Generator - Post RDC</t>
  </si>
  <si>
    <t>22470401492</t>
  </si>
  <si>
    <t>Replace Generators (x2) - Del Rio MNT</t>
  </si>
  <si>
    <t>38470403002</t>
  </si>
  <si>
    <t>Install Bird Screens at Hangars 3 and 4 - Austin Flight Services</t>
  </si>
  <si>
    <t>21470401660</t>
  </si>
  <si>
    <t>Upgrade Security (C-CURE) - Pharr District Headquarters</t>
  </si>
  <si>
    <t>38470403025</t>
  </si>
  <si>
    <t>Relace cooling tower and add Isolations valves - State Headquarters</t>
  </si>
  <si>
    <t>20470401636</t>
  </si>
  <si>
    <t>Upgrade Security (C-CURE) - Beaumont District Headquarters</t>
  </si>
  <si>
    <t>21470401713</t>
  </si>
  <si>
    <t>Replace Roof - Mission MNT</t>
  </si>
  <si>
    <t>21470401778</t>
  </si>
  <si>
    <t>Replace Roof - San Benito AEM</t>
  </si>
  <si>
    <t>11470401495</t>
  </si>
  <si>
    <t>Upgrade Security (C-CURE) - Lufkin District Headquarters</t>
  </si>
  <si>
    <t>11470402990</t>
  </si>
  <si>
    <t>SMFO Fire Exit - Lufkin District Headquarters</t>
  </si>
  <si>
    <t>Subs Complete decreased from 30% due to change order for additional days to complete work.</t>
  </si>
  <si>
    <t>11470402989</t>
  </si>
  <si>
    <t>SFMO Fire Wall - Livingston AEM</t>
  </si>
  <si>
    <t>38470402977</t>
  </si>
  <si>
    <t>ADA entrances and driveway - Austin Headquarters</t>
  </si>
  <si>
    <t>18470401805</t>
  </si>
  <si>
    <t>Generator Backup Power Completed - District Headquarters</t>
  </si>
  <si>
    <t>Let 1805,1806</t>
  </si>
  <si>
    <t>18470401806</t>
  </si>
  <si>
    <t>HVAC Upgrade - Leibert System @ Server Room - District Headquarters</t>
  </si>
  <si>
    <t>21470401683</t>
  </si>
  <si>
    <t>Replace Roof - Pharr District Headquarters</t>
  </si>
  <si>
    <t>22470401751</t>
  </si>
  <si>
    <t>Roof Repairs - Cotulla MNT</t>
  </si>
  <si>
    <t>38470401720</t>
  </si>
  <si>
    <t>Replacement of R22 to 410 HVAC System - Austin Headquarters</t>
  </si>
  <si>
    <t>Let with 1720, 1815, 1817, 1818</t>
  </si>
  <si>
    <t>38470401815</t>
  </si>
  <si>
    <t>38470401818</t>
  </si>
  <si>
    <t>38470401817</t>
  </si>
  <si>
    <t xml:space="preserve">Replace Roof  </t>
  </si>
  <si>
    <t>10470402544</t>
  </si>
  <si>
    <t>Reconfigure To Allow For Drivethrough - District Headquarters</t>
  </si>
  <si>
    <t>13470401662</t>
  </si>
  <si>
    <t>Upgrade Security (C-CURE) - Yoakum District Headquarters</t>
  </si>
  <si>
    <t>09470402991</t>
  </si>
  <si>
    <t>SMFO Fire Exit - Waco District Headquarters</t>
  </si>
  <si>
    <t>18470402299</t>
  </si>
  <si>
    <t>Remodel - Dallas District Main Office</t>
  </si>
  <si>
    <t>15470401739</t>
  </si>
  <si>
    <t>Modifications/Upgrade HVAC - San Antonio District Headquarters</t>
  </si>
  <si>
    <t>Let with 1590,1591,1593, 1594,1739,1740, 1741,1767,1813</t>
  </si>
  <si>
    <t>15470401741</t>
  </si>
  <si>
    <t>Replace All VAV and Upgrade To Electrical Control - District Headquarters</t>
  </si>
  <si>
    <t>15470401813</t>
  </si>
  <si>
    <t>Replace 3 Each 20 Ton Chillers For Backup - District Headquarters</t>
  </si>
  <si>
    <t>15470401590</t>
  </si>
  <si>
    <t>Install All New Hot And Chill Water Valves And Connect To New Control System - San Antonio District Headquarters</t>
  </si>
  <si>
    <t>15470401591</t>
  </si>
  <si>
    <t>New Boiler - San Antonio District Headquarters</t>
  </si>
  <si>
    <t>15470401593</t>
  </si>
  <si>
    <t>Replace 60 Ton Chiller - San Antonio District Headquarters</t>
  </si>
  <si>
    <t>15470401594</t>
  </si>
  <si>
    <t>Replace All VAV and Upgrade To Electrical Control - San Antonio District Headquarters</t>
  </si>
  <si>
    <t>15470401767</t>
  </si>
  <si>
    <t>Replace 2 - 75 Ton Chillers And Add Chiller For (Backup) -  - San Antonio Transguide</t>
  </si>
  <si>
    <t>15470401740</t>
  </si>
  <si>
    <t>New Boiler - District Headquarters</t>
  </si>
  <si>
    <t>10470402223</t>
  </si>
  <si>
    <t>Remodel Office &amp; New Roof - North Tyler MNT</t>
  </si>
  <si>
    <t>18470401782</t>
  </si>
  <si>
    <t>Fire/Sprinkler Upgrade (Obsolete Panels) - District Headquarters</t>
  </si>
  <si>
    <t>18470402637</t>
  </si>
  <si>
    <t>Floor Tile Removal - Corridors Only (Stain Concrete) - Corsicana AEM</t>
  </si>
  <si>
    <t>08470403044</t>
  </si>
  <si>
    <t>Construct Store Front Office - Abilene District Headquarters</t>
  </si>
  <si>
    <t>04470403045</t>
  </si>
  <si>
    <t>Repair water line - Darrouzett MNT</t>
  </si>
  <si>
    <t>05470403051</t>
  </si>
  <si>
    <t>Bridge Crane- Lubbock</t>
  </si>
  <si>
    <t>24470401788</t>
  </si>
  <si>
    <t>Install/Repair Roof  - El Paso Area AEM</t>
  </si>
  <si>
    <t>08470403046</t>
  </si>
  <si>
    <t>Replace Generator - Roby MNT</t>
  </si>
  <si>
    <t>Let 08-3046, 3048, &amp; 3049</t>
  </si>
  <si>
    <t>08470403047</t>
  </si>
  <si>
    <t>Replace Generator - Haskell MNT</t>
  </si>
  <si>
    <t>Let 08-3050 and 3047</t>
  </si>
  <si>
    <t>08470403048</t>
  </si>
  <si>
    <t>Replace Generator - Colorado MNT</t>
  </si>
  <si>
    <t>08470403049</t>
  </si>
  <si>
    <t>Replace Generator - Big Spring MNT</t>
  </si>
  <si>
    <t>08470403050</t>
  </si>
  <si>
    <t>Replace Generator - Anson MNT</t>
  </si>
  <si>
    <t>38470403054</t>
  </si>
  <si>
    <t>New Lift Station and site plumbing improvements - Camp Hubbard Austin</t>
  </si>
  <si>
    <t>18470402403</t>
  </si>
  <si>
    <t>Electrical Panel Upgrades - Hutchins Maintenance Office</t>
  </si>
  <si>
    <t>02470403060</t>
  </si>
  <si>
    <t>Gas Line Repairs</t>
  </si>
  <si>
    <t>16470403034</t>
  </si>
  <si>
    <t>Water Well - Alice Maintenance</t>
  </si>
  <si>
    <t>01470403061</t>
  </si>
  <si>
    <t xml:space="preserve">Drainage Repairs - Paris </t>
  </si>
  <si>
    <t>23470403063</t>
  </si>
  <si>
    <t>Automatic Gate &amp; Operator - Brownwood</t>
  </si>
  <si>
    <t>03470403064</t>
  </si>
  <si>
    <t>Storm Shelters - Ft. Worth</t>
  </si>
  <si>
    <t>12470403065</t>
  </si>
  <si>
    <t>Overhead Crane Shops -Houston</t>
  </si>
  <si>
    <t>17470402672</t>
  </si>
  <si>
    <t>Overhead Crane Shops - Bryan</t>
  </si>
  <si>
    <t>U1</t>
  </si>
  <si>
    <t>Statewide Planned Projects change order</t>
  </si>
  <si>
    <t xml:space="preserve">PROJECTS LISTED ABOVE CURRENTLY FUNDED $67.2 (Includes $2M ABR in May 2017 and $2.5M added in August 2017) </t>
  </si>
  <si>
    <t>Q6JOC Priority</t>
  </si>
  <si>
    <t>Q7JOC Priority</t>
  </si>
  <si>
    <t>Q8JOC Priority</t>
  </si>
  <si>
    <t xml:space="preserve">Current Estimated Project Budget
(for Q7 AY17) </t>
  </si>
  <si>
    <t>NC1</t>
  </si>
  <si>
    <t>23470402984</t>
  </si>
  <si>
    <t>Lampasas Maintenance Office</t>
  </si>
  <si>
    <t>New Radio Tower</t>
  </si>
  <si>
    <t>Rider 45 General Appropriations Act</t>
  </si>
  <si>
    <t>NC2</t>
  </si>
  <si>
    <t>06470402993</t>
  </si>
  <si>
    <t>IH10/IH20 Interchange ROW</t>
  </si>
  <si>
    <t>Construct New Salt/Sand/Brine Facility</t>
  </si>
  <si>
    <t>NC3</t>
  </si>
  <si>
    <t>05470402995</t>
  </si>
  <si>
    <t>Post Maintenance Office</t>
  </si>
  <si>
    <t>Tullia Strategic Shed</t>
  </si>
  <si>
    <t>NC4</t>
  </si>
  <si>
    <t>03470402966</t>
  </si>
  <si>
    <t>Henrietta Maintenance Office</t>
  </si>
  <si>
    <t>MNT Facility Replacement</t>
  </si>
  <si>
    <t>NC5</t>
  </si>
  <si>
    <t>05470403053</t>
  </si>
  <si>
    <t>RDC Post New Materials Storage Facility</t>
  </si>
  <si>
    <t>Construction of New Materials Facility</t>
  </si>
  <si>
    <t>NC6</t>
  </si>
  <si>
    <t>16470403055</t>
  </si>
  <si>
    <t>Kingsville Maintenance Office</t>
  </si>
  <si>
    <t>New Construction</t>
  </si>
  <si>
    <t>NC7</t>
  </si>
  <si>
    <t>06470403056</t>
  </si>
  <si>
    <t>Odessa  New Radio Tower</t>
  </si>
  <si>
    <t>NC8</t>
  </si>
  <si>
    <t>18470403057</t>
  </si>
  <si>
    <t>Kaufman Area Office</t>
  </si>
  <si>
    <t>NC9</t>
  </si>
  <si>
    <t>12470403058</t>
  </si>
  <si>
    <t>Angleton, TX Area Office</t>
  </si>
  <si>
    <t>Statewide unspecified New Construction</t>
  </si>
  <si>
    <t>NEW CONSTRUCTION PROJECTS FUNDED</t>
  </si>
  <si>
    <t>ADDITIONAL $2,315,000 RECEIVED 2/17/17</t>
  </si>
  <si>
    <t>ADDITIONAL $12,750,000 RECEIVED 4/17/17</t>
  </si>
  <si>
    <t>ADDITIONAL $6,000,000 RECEIVED 8/15/17</t>
  </si>
  <si>
    <t>TOTAL FUNDS ALLOCATED</t>
  </si>
  <si>
    <t>Supplemental Information</t>
  </si>
  <si>
    <r>
      <rPr>
        <b/>
        <sz val="12"/>
        <color theme="1"/>
        <rFont val="Arial"/>
        <family val="2"/>
      </rPr>
      <t>03/15/18</t>
    </r>
    <r>
      <rPr>
        <sz val="11"/>
        <color theme="1"/>
        <rFont val="Calibri"/>
        <family val="2"/>
        <scheme val="minor"/>
      </rPr>
      <t>: Prime Professional Service Provider providing construction administration services. Project is in construction phase.</t>
    </r>
  </si>
  <si>
    <r>
      <rPr>
        <b/>
        <sz val="12"/>
        <color theme="1"/>
        <rFont val="Arial"/>
        <family val="2"/>
      </rPr>
      <t>03/15/18</t>
    </r>
    <r>
      <rPr>
        <sz val="11"/>
        <color theme="1"/>
        <rFont val="Calibri"/>
        <family val="2"/>
        <scheme val="minor"/>
      </rPr>
      <t>: Prime Professional Service Provider providing construction administration services. Project is in construction phase. Transferred $350,000 to the SFA project which was in need of additional funds in order to address unforseen conditions associated with a OAHU and water heater beyond useful life.</t>
    </r>
  </si>
  <si>
    <r>
      <rPr>
        <b/>
        <sz val="12"/>
        <color theme="1"/>
        <rFont val="Arial"/>
        <family val="2"/>
      </rPr>
      <t>03/15/18</t>
    </r>
    <r>
      <rPr>
        <sz val="11"/>
        <color theme="1"/>
        <rFont val="Calibri"/>
        <family val="2"/>
        <scheme val="minor"/>
      </rPr>
      <t>: Prime Professional Service Provider providing construction administration services. Project is in construction phase. Received $350,000 from the LBJ project in order to fund the replacement of OAHU's and the water heater.</t>
    </r>
  </si>
  <si>
    <r>
      <rPr>
        <b/>
        <sz val="12"/>
        <color theme="1"/>
        <rFont val="Arial"/>
        <family val="2"/>
      </rPr>
      <t>03/15/18</t>
    </r>
    <r>
      <rPr>
        <sz val="11"/>
        <color theme="1"/>
        <rFont val="Calibri"/>
        <family val="2"/>
        <scheme val="minor"/>
      </rPr>
      <t>: Prime Professional Service Provider continues with design services and providing construction administration services.. Project is in construction phase.</t>
    </r>
  </si>
  <si>
    <r>
      <rPr>
        <b/>
        <sz val="12"/>
        <color theme="1"/>
        <rFont val="Arial"/>
        <family val="2"/>
      </rPr>
      <t>03/15/18</t>
    </r>
    <r>
      <rPr>
        <sz val="11"/>
        <color theme="1"/>
        <rFont val="Calibri"/>
        <family val="2"/>
        <scheme val="minor"/>
      </rPr>
      <t>: Prime Professional Service Provider continues with design services. Estimated notice to proceed for construction services is 3.15.2018.</t>
    </r>
  </si>
  <si>
    <r>
      <rPr>
        <b/>
        <sz val="12"/>
        <color theme="1"/>
        <rFont val="Arial"/>
        <family val="2"/>
      </rPr>
      <t>03/15/18</t>
    </r>
    <r>
      <rPr>
        <sz val="11"/>
        <color theme="1"/>
        <rFont val="Calibri"/>
        <family val="2"/>
        <scheme val="minor"/>
      </rPr>
      <t>: Prime Professional Service Provider continues with design services and providing construction administration services. Project is in construction phase.</t>
    </r>
  </si>
  <si>
    <r>
      <rPr>
        <b/>
        <sz val="12"/>
        <color theme="1"/>
        <rFont val="Arial"/>
        <family val="2"/>
      </rPr>
      <t>03/15/18</t>
    </r>
    <r>
      <rPr>
        <sz val="11"/>
        <color theme="1"/>
        <rFont val="Calibri"/>
        <family val="2"/>
        <scheme val="minor"/>
      </rPr>
      <t>: Prime Professional Service Provider continues with design services, in schematic phase. Contractor providing pre-construction services.</t>
    </r>
  </si>
  <si>
    <r>
      <t xml:space="preserve">03/15/18: </t>
    </r>
    <r>
      <rPr>
        <sz val="11"/>
        <color theme="1"/>
        <rFont val="Calibri"/>
        <family val="2"/>
        <scheme val="minor"/>
      </rPr>
      <t>Prime Professional Service Provider continues with  design activities. Contractor providing pre-construction services.  100% construction documents are due 4.2.2018.</t>
    </r>
  </si>
  <si>
    <r>
      <rPr>
        <b/>
        <sz val="12"/>
        <color theme="1"/>
        <rFont val="Arial"/>
        <family val="2"/>
      </rPr>
      <t>03/15/18</t>
    </r>
    <r>
      <rPr>
        <sz val="11"/>
        <color theme="1"/>
        <rFont val="Calibri"/>
        <family val="2"/>
        <scheme val="minor"/>
      </rPr>
      <t>: Project complete.</t>
    </r>
  </si>
  <si>
    <r>
      <t xml:space="preserve">03/15/18 </t>
    </r>
    <r>
      <rPr>
        <sz val="11"/>
        <color theme="1"/>
        <rFont val="Calibri"/>
        <family val="2"/>
        <scheme val="minor"/>
      </rPr>
      <t>Final assessment report due 03.30.2018.</t>
    </r>
  </si>
  <si>
    <r>
      <t xml:space="preserve">03/15/18: </t>
    </r>
    <r>
      <rPr>
        <sz val="11"/>
        <color theme="1"/>
        <rFont val="Calibri"/>
        <family val="2"/>
        <scheme val="minor"/>
      </rPr>
      <t>Prime Professional Service Provider providing design services- 100% construction documents due 06.12.18. Contractor providing pre-construction services.</t>
    </r>
  </si>
  <si>
    <r>
      <t xml:space="preserve">03/15/18: </t>
    </r>
    <r>
      <rPr>
        <sz val="11"/>
        <color theme="1"/>
        <rFont val="Calibri"/>
        <family val="2"/>
        <scheme val="minor"/>
      </rPr>
      <t>Prime Professional Service Provider to provide 100% construction documents on 05.24.2018. Contractor providing pre-construction services.</t>
    </r>
  </si>
  <si>
    <r>
      <rPr>
        <b/>
        <sz val="12"/>
        <color theme="1"/>
        <rFont val="Arial"/>
        <family val="2"/>
      </rPr>
      <t>03/15/18:</t>
    </r>
    <r>
      <rPr>
        <sz val="11"/>
        <color theme="1"/>
        <rFont val="Calibri"/>
        <family val="2"/>
        <scheme val="minor"/>
      </rPr>
      <t xml:space="preserve"> Prime Professional continues assessing existing buildings.  Contractor is providing pre-construction services.</t>
    </r>
  </si>
  <si>
    <r>
      <rPr>
        <b/>
        <sz val="12"/>
        <color theme="1"/>
        <rFont val="Arial"/>
        <family val="2"/>
      </rPr>
      <t>03/15/18:</t>
    </r>
    <r>
      <rPr>
        <sz val="11"/>
        <color theme="1"/>
        <rFont val="Calibri"/>
        <family val="2"/>
        <scheme val="minor"/>
      </rPr>
      <t xml:space="preserve"> Prime Professional Service Provider has completed construction documents.  Contractor to be issued notice to proceed for construction services on 4.2.2018.</t>
    </r>
  </si>
  <si>
    <r>
      <t xml:space="preserve">03/15/18: </t>
    </r>
    <r>
      <rPr>
        <sz val="11"/>
        <color theme="1"/>
        <rFont val="Calibri"/>
        <family val="2"/>
        <scheme val="minor"/>
      </rPr>
      <t>Project complete.</t>
    </r>
  </si>
  <si>
    <t>TIMELINE:  (original estimated completion date:  02/15/18; revised:  05/20/18).</t>
  </si>
  <si>
    <t>TIMELINE:  (original estimated completion date:  1/26/18; revised:  06/26/18).</t>
  </si>
  <si>
    <t>TIMELINE:  (original estimated completion date:  01/20/18; revised: 09/14/18).</t>
  </si>
  <si>
    <t>TIMELINE:  (original estimated completion date:  02/23/18; revised: 06/11/18).</t>
  </si>
  <si>
    <t>TIMELINE:  (original estimated completion date:  04/20/18; revised: 01/09/18). Pending final expenditures to close project. 
BUDGET:  Project in financial closing process.</t>
  </si>
  <si>
    <t xml:space="preserve">TIMELINE:  (original estimated completion date:  01/19/18; revised: 04/23/18). </t>
  </si>
  <si>
    <t>TIMELINE:  (original estimated completion date:  01/12/18; actual completion date:  12/28/17).  Pending final expenditures to close project.
BUDGET:  Project in financial closing process.</t>
  </si>
  <si>
    <t>TIMELINE:  (original estimated completion date:  03/09/18; revised:  05/26/18).</t>
  </si>
  <si>
    <t>BUDGET:  Project complete.  Budget reduced to final expenditures.</t>
  </si>
  <si>
    <t>BUDGET:  Project in financial closing process.</t>
  </si>
  <si>
    <t>TIMELINE:  (original estimated completion date:  01/22/18; actual completion date:  12/14/17).</t>
  </si>
  <si>
    <t xml:space="preserve">BUDGET:  Project complete. </t>
  </si>
  <si>
    <t>TIMELINE:  (original estimated completion date:  01/26/18; revised:  08/31/18).</t>
  </si>
  <si>
    <t>TIMELINE:  (original estimated completion date:  02/01/18; revised: 05/16/18).</t>
  </si>
  <si>
    <t>BUDGET:  Project complete.  Pending final expenditures to close project.</t>
  </si>
  <si>
    <t>BUDGET:  Project deferred to FY2018-19 construction schedule.</t>
  </si>
  <si>
    <t>TIMELINE:  (original completion date:  02/26/18; revised:  4/26/18).</t>
  </si>
  <si>
    <t>TIMELINE:  (original estimated completion date:  03/23/18; actual completion date:  01/08/18).  Pending final expenditures to close the project.</t>
  </si>
  <si>
    <t>BUDGET:  Adjusted to reflect 2016-17 work.</t>
  </si>
  <si>
    <t>TIMELINE:  (original estimated completion date:  03/09/18; revised:  06/11/18).</t>
  </si>
  <si>
    <t>TIMELINE:  (original estimated completion date:  01/26/18; actual completion date:  02/09/18).  Pending final expenditures to close project.</t>
  </si>
  <si>
    <t>TIMELINE:  (original estimated completion date:  03/02/18; revised:  05/15/18).</t>
  </si>
  <si>
    <t>TIMELINE:  (original estimated completion date:  02/23/18; actual completion date:  2/21/18).  Pending final expenditures to close project.</t>
  </si>
  <si>
    <t>TIMELINE:  (original estimated completion date: 04/27/18; actual completion date:  02/15/18).  Pending final expenditures to close project.</t>
  </si>
  <si>
    <t>TIMELINE:  (original estimated completion date:  01/22/18; revised:  05/23/18).</t>
  </si>
  <si>
    <t>TIMELINE:  (original estimated completion date:  02/23/18; revised: 06/27/18).</t>
  </si>
  <si>
    <t>TIMELINE:  (original estimated completion date:  04/27/18; actual completion date:  02/07/18).  Pending final expenditures to close project.</t>
  </si>
  <si>
    <t>TIMELINE:  (original estimated completion date:  06/29/18; actual completion date: 01/10/18).  Pending final expenditures to close project.</t>
  </si>
  <si>
    <t>TIMELINE:  (original estimated completion date:  01/12/18; revised:  07/24/18).</t>
  </si>
  <si>
    <t>TIMELINE:  (original estimated completion date: 03/02/18; actual completion date: 01/03/18).  Pending final expenditures to close project.</t>
  </si>
  <si>
    <t>TIMELINE:  (original estimated completion date:  03/02/18; actual completion date:  01/03/18).
BUDGET:  Project complete.  Budget reduced to final expenditures.</t>
  </si>
  <si>
    <t>TIMELINE:  (original estimated completion date: 02/23/18; actual completion date:  12/20/17).
BUDGET:  Project complete.  Budget reduced to final expenditures.</t>
  </si>
  <si>
    <t>TIMELINE:  (original estimated completion date: 02/16/18; actual completion date:  12/14/17).
BUDGET:  Project complete.  Budget reduced to final expenditures.</t>
  </si>
  <si>
    <t>TIMELINE:  (original estimated completion date:  03/23/18; revised: 06/04/18).</t>
  </si>
  <si>
    <t>TIMELINE:  (original estimated completion date:  03/23/18; revised:  06/27/18).</t>
  </si>
  <si>
    <t>TIMELINE:  (original estimated completion date: 02/22/18; actual completion date: 02/26/18).  Pending final expenditures to close project.</t>
  </si>
  <si>
    <t>TIMELINE:  (original estimated completion date: 01/30/18; actual completion date: 12/13/17).  Pending final expenditures to close project.</t>
  </si>
  <si>
    <t>TIMELINE:  (original estimated completion date:  01/09/18; revised: 05/16/18).</t>
  </si>
  <si>
    <t>BUDGET:  Additional design required.</t>
  </si>
  <si>
    <t>PRIORITIZATION:  New project added with priority number 161.
BUDGET:  Replace Chiller - Windham.  (Wynne Unit, Huntsville)</t>
  </si>
  <si>
    <t>PRIORITIZATION:  New project added with priority number 163.
BUDGET:  Replace HVAC Unit - Medical. (Allred, Iowa Park)</t>
  </si>
  <si>
    <t>PRIORITIZATION:  New project added with priority number 163.
BUDGET:  Replace Deaerator - Boiler Room. (Neal, Amarillo)  Project complete.</t>
  </si>
  <si>
    <t>PRIORITIZATION:  New project added with priority number 164.
BUDGET:  Replace Water Lines - Offender Dorms. (San Saba, San Saba)  Project complete.</t>
  </si>
  <si>
    <t>PRIORITIZATION:  New project added with priority number 165.
BUDGET:  Replace Plumbing Controls - Multiple Buildings (Telford, New Boston)  Project complete.</t>
  </si>
  <si>
    <t>PRIORITIZATION:  New project added with priority number 166.
BUDGET:  Replace Water Heaters - Multiple Locations. (Smith, Lamesa)</t>
  </si>
  <si>
    <t>PRIORITIZATION:  New project added with priority number 167.
BUDGET:  Replace Water Heaters - Multiple Locations. (Polunsky, Livingston)  Project complete.</t>
  </si>
  <si>
    <t>PRIORITIZATION:  New project added with priority number 168.
BUDGET:  Replace Water Heaters - Multiple Locations. (Ellis, Huntsville)  Project complete.</t>
  </si>
  <si>
    <t>PRIORITIZATION:  New project added with priority number 169.
BUDGET:  Replace Water Heaters - Multiple Locations. (Ferguson, Midway)  Project complete.</t>
  </si>
  <si>
    <t>PRIORITIZATION:  New project added with priority number 170.
BUDGET:  Replace Water Heaters - Multiple Locations. (Hughes, Gatesville)</t>
  </si>
  <si>
    <t>PRIORITIZATION:  New project added with priority number 171.
BUDGET:  Replace Water Heaters - Multiple Locations. (Middleton, Abilene)</t>
  </si>
  <si>
    <t>PRIORITIZATION:  New project added with priority number 172.
BUDGET:  Replace Water Heaters - Multiple Locations. (Dominguez, San Antonio)</t>
  </si>
  <si>
    <t>PRIORITIZATION:  New project added with priority number 173.
BUDGET:  Replace Water Heaters - Multiple Locations. (Garza West)</t>
  </si>
  <si>
    <t>PRIORITIZATION:  New project added with priority number 174.
BUDGET: Replace Water Heaters - Multiple Locations. (Michael, Tennessee Colony)</t>
  </si>
  <si>
    <t>PRIORITIZATION:  New project added with priority number 175.
BUDGET:  Replace Water Heaters - Multiple Locations. (Montford, Lubbock)</t>
  </si>
  <si>
    <t>PRIORITIZATION:  New project added with priority number 176.
BUDGET: Replace Water Heaters - Multiple Locations. (Neal, Amarillo)</t>
  </si>
  <si>
    <t>PRIORITIZATION:  New project added with priority number 177.
BUDGET:  Replace Water Heaters - Multiple Locations. (Roach, Childress)</t>
  </si>
  <si>
    <t>5, 61</t>
  </si>
  <si>
    <t xml:space="preserve">DM84 Final audit of various projects liquidated unexpended amounts (priority 5; $1,283.48; priority 61: $1,950) </t>
  </si>
  <si>
    <t>63-67</t>
  </si>
  <si>
    <t>DM84 Project index combined into one.  TFC will handle the listed various site components as one project.  If approved, next JOC report will combine these lines into one project.</t>
  </si>
  <si>
    <t>86-92, 103</t>
  </si>
  <si>
    <t>DM84 Project index combined into one.  TFC will handle the listed various building/site components as one project.   If approved, next JOC report will combine these lines into one project.</t>
  </si>
  <si>
    <t xml:space="preserve">DM84 Austin interior finish upgrade was funded through other sources.  </t>
  </si>
  <si>
    <t>106 (Cont)</t>
  </si>
  <si>
    <t>84th Leg - Rider 40 appropriations ($17.7M) - project savings will offset contingency negative balance.</t>
  </si>
  <si>
    <t xml:space="preserve">84th Leg - New priority DM project proposed utilizing the $200M bond funding to upgrade vacated crime laboratory space to help relieve overcrowding at the Headquarters complex.  This is an approved bond project with TPFA.  Received email from LBB approving the project.  Original proposed DM projects have been moved to a separate tab within the spreadsheet as they have become a lower agency priority compared to Building B.  If there are any savings from the approved DM projects, then we will begin to work on these currently unfunded DM projects. </t>
  </si>
  <si>
    <t>13-17</t>
  </si>
  <si>
    <t>85th Leg - First quarter reflected one comprehensive project for HQ campus upgrades.  We updated the report to show the primary components of the planned campus upgrade.  Priority #13, the paving project, will be overseen by TFC.</t>
  </si>
  <si>
    <t xml:space="preserve">85th Leg - FEMA expected to reimburse for damage incurred due to Hurricane Harvey.  Reduced line item by $278,000 and moved to contingency. </t>
  </si>
  <si>
    <t xml:space="preserve">Waiting for LBB approval of funding to begin project; Excerpt from letter to LBB:  “Per Article IX Sec. 14.03 (h) (3) Limitation on Expenditures – Capital Budget, the Department of Public Safety requests to transfer appropriations from a capital budget item to a non-capital budget item.  Capital budget authority of $21, 000,000 is included in Article V, Rider 2 b. (2) Deferred Maintenance for deferred maintenance projects at the Department of Public Safety, however additional appropriations of $21,000,000 were not provided.  This situation results in a $21,000,000 reduction to our Agency’s operations which cause undue hardship on the Agency’s programs. The Department requests a transfer of $11,139,565 in fiscal year 2016 and $9,860,435 in fiscal year 2017 from a capital budget item to a non-capital budget item.”
</t>
  </si>
  <si>
    <t xml:space="preserve">Supplemental Information  </t>
  </si>
  <si>
    <t>Total Estimated Project Budget</t>
  </si>
  <si>
    <t>Federal Share</t>
  </si>
  <si>
    <t>Federal Share Encumbered</t>
  </si>
  <si>
    <t>Federal Share Expended</t>
  </si>
  <si>
    <t>Remaining Federal  Share</t>
  </si>
  <si>
    <t>Comments</t>
  </si>
  <si>
    <t>Project in Construction</t>
  </si>
  <si>
    <t>March 2018 QUARTERLY REPORT</t>
  </si>
  <si>
    <t>FY 2016-17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</si>
</sst>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164" formatCode="&quot;$&quot;#,##0"/>
    <numFmt numFmtId="165" formatCode="_(&quot;$&quot;* #,##0_);_(&quot;$&quot;* \(#,##0\);_(&quot;$&quot;* &quot;-&quot;??_);_(@_)"/>
    <numFmt numFmtId="166" formatCode="mm/dd/yy;@"/>
    <numFmt numFmtId="167" formatCode="&quot;$&quot;#,##0;[Red]&quot;$&quot;#,##0"/>
    <numFmt numFmtId="168" formatCode="_(* #,##0.0000_);_(* \(#,##0.0000\);_(* &quot;-&quot;????_);_(@_)"/>
    <numFmt numFmtId="169" formatCode="&quot;$&quot;#,##0.0_);\(&quot;$&quot;#,##0.0\)"/>
    <numFmt numFmtId="170" formatCode="000000"/>
    <numFmt numFmtId="171" formatCode="m/d/yy;@"/>
    <numFmt numFmtId="172" formatCode="&quot;$&quot;#,##0.00"/>
  </numFmts>
  <fonts count="30">
    <font>
      <sz val="11"/>
      <color theme="1"/>
      <name val="Calibri"/>
      <family val="2"/>
      <scheme val="minor"/>
    </font>
    <font>
      <sz val="11"/>
      <color theme="1"/>
      <name val="Calibri"/>
      <family val="2"/>
      <scheme val="minor"/>
    </font>
    <font>
      <sz val="11"/>
      <color rgb="FF9C6500"/>
      <name val="Calibri"/>
      <family val="2"/>
      <scheme val="minor"/>
    </font>
    <font>
      <b/>
      <sz val="11"/>
      <color theme="1"/>
      <name val="Calibri"/>
      <family val="2"/>
      <scheme val="minor"/>
    </font>
    <font>
      <b/>
      <sz val="12"/>
      <color theme="1"/>
      <name val="Calibri"/>
      <family val="2"/>
      <scheme val="minor"/>
    </font>
    <font>
      <sz val="11"/>
      <name val="Calibri"/>
      <family val="2"/>
      <scheme val="minor"/>
    </font>
    <font>
      <sz val="10"/>
      <color theme="1"/>
      <name val="Arial"/>
      <family val="2"/>
    </font>
    <font>
      <b/>
      <sz val="10"/>
      <color theme="1"/>
      <name val="Arial"/>
      <family val="2"/>
    </font>
    <font>
      <sz val="10"/>
      <name val="Arial"/>
      <family val="2"/>
    </font>
    <font>
      <sz val="12"/>
      <color theme="1"/>
      <name val="Arial"/>
      <family val="2"/>
    </font>
    <font>
      <i/>
      <sz val="10"/>
      <color theme="1"/>
      <name val="Arial"/>
      <family val="2"/>
    </font>
    <font>
      <sz val="10"/>
      <color indexed="8"/>
      <name val="Arial"/>
      <family val="2"/>
    </font>
    <font>
      <sz val="10"/>
      <name val="Calibri"/>
      <family val="2"/>
      <scheme val="minor"/>
    </font>
    <font>
      <u/>
      <sz val="8"/>
      <color indexed="22"/>
      <name val="Calibri"/>
      <family val="2"/>
    </font>
    <font>
      <b/>
      <sz val="10"/>
      <name val="Arial"/>
      <family val="2"/>
    </font>
    <font>
      <b/>
      <sz val="9"/>
      <color indexed="81"/>
      <name val="Tahoma"/>
      <family val="2"/>
    </font>
    <font>
      <sz val="9"/>
      <color indexed="81"/>
      <name val="Tahoma"/>
      <family val="2"/>
    </font>
    <font>
      <b/>
      <sz val="12"/>
      <color theme="1"/>
      <name val="Arial"/>
      <family val="2"/>
    </font>
    <font>
      <i/>
      <sz val="12"/>
      <color theme="1"/>
      <name val="Arial"/>
      <family val="2"/>
    </font>
    <font>
      <b/>
      <u/>
      <sz val="12"/>
      <color theme="1"/>
      <name val="Arial"/>
      <family val="2"/>
    </font>
    <font>
      <sz val="12"/>
      <color rgb="FFFF0000"/>
      <name val="Arial"/>
      <family val="2"/>
    </font>
    <font>
      <i/>
      <sz val="12"/>
      <color rgb="FFFF0000"/>
      <name val="Arial"/>
      <family val="2"/>
    </font>
    <font>
      <sz val="12"/>
      <color rgb="FF7030A0"/>
      <name val="Arial"/>
      <family val="2"/>
    </font>
    <font>
      <b/>
      <sz val="12"/>
      <name val="Arial"/>
      <family val="2"/>
    </font>
    <font>
      <sz val="12"/>
      <name val="Arial"/>
      <family val="2"/>
    </font>
    <font>
      <b/>
      <sz val="28"/>
      <color theme="1"/>
      <name val="Arial"/>
      <family val="2"/>
    </font>
    <font>
      <sz val="12"/>
      <color theme="1"/>
      <name val="Century Schoolbook"/>
      <family val="1"/>
    </font>
    <font>
      <b/>
      <sz val="16"/>
      <color theme="1"/>
      <name val="Arial"/>
      <family val="2"/>
    </font>
    <font>
      <sz val="16"/>
      <color theme="1"/>
      <name val="Arial"/>
      <family val="2"/>
    </font>
    <font>
      <b/>
      <u/>
      <sz val="22"/>
      <color theme="1"/>
      <name val="Calibri"/>
      <family val="2"/>
      <scheme val="minor"/>
    </font>
  </fonts>
  <fills count="8">
    <fill>
      <patternFill patternType="none"/>
    </fill>
    <fill>
      <patternFill patternType="gray125"/>
    </fill>
    <fill>
      <patternFill patternType="solid">
        <fgColor rgb="FFFFEB9C"/>
      </patternFill>
    </fill>
    <fill>
      <patternFill patternType="solid">
        <fgColor theme="0" tint="-0.14999847407452621"/>
        <bgColor indexed="64"/>
      </patternFill>
    </fill>
    <fill>
      <patternFill patternType="solid">
        <fgColor theme="0"/>
        <bgColor indexed="64"/>
      </patternFill>
    </fill>
    <fill>
      <patternFill patternType="solid">
        <fgColor theme="0" tint="-0.34998626667073579"/>
        <bgColor indexed="64"/>
      </patternFill>
    </fill>
    <fill>
      <patternFill patternType="solid">
        <fgColor theme="6" tint="0.59999389629810485"/>
        <bgColor indexed="64"/>
      </patternFill>
    </fill>
    <fill>
      <patternFill patternType="solid">
        <fgColor theme="3" tint="0.59999389629810485"/>
        <bgColor indexed="64"/>
      </patternFill>
    </fill>
  </fills>
  <borders count="3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auto="1"/>
      </right>
      <top/>
      <bottom style="thin">
        <color auto="1"/>
      </bottom>
      <diagonal/>
    </border>
    <border>
      <left style="thin">
        <color indexed="64"/>
      </left>
      <right style="medium">
        <color indexed="64"/>
      </right>
      <top/>
      <bottom style="thin">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top style="thin">
        <color auto="1"/>
      </top>
      <bottom style="thin">
        <color auto="1"/>
      </bottom>
      <diagonal/>
    </border>
    <border>
      <left style="medium">
        <color indexed="64"/>
      </left>
      <right/>
      <top style="thin">
        <color auto="1"/>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0">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1" fillId="0" borderId="0"/>
    <xf numFmtId="0" fontId="11" fillId="0" borderId="0"/>
    <xf numFmtId="44" fontId="13" fillId="0" borderId="0" applyFont="0" applyFill="0" applyBorder="0" applyAlignment="0" applyProtection="0"/>
    <xf numFmtId="0" fontId="1" fillId="0" borderId="0"/>
    <xf numFmtId="44" fontId="9" fillId="0" borderId="0" applyFont="0" applyFill="0" applyBorder="0" applyAlignment="0" applyProtection="0"/>
    <xf numFmtId="9" fontId="9" fillId="0" borderId="0" applyFont="0" applyFill="0" applyBorder="0" applyAlignment="0" applyProtection="0"/>
  </cellStyleXfs>
  <cellXfs count="595">
    <xf numFmtId="0" fontId="0" fillId="0" borderId="0" xfId="0"/>
    <xf numFmtId="0" fontId="1" fillId="0" borderId="1" xfId="4" applyBorder="1"/>
    <xf numFmtId="164" fontId="1" fillId="0" borderId="2" xfId="4" applyNumberFormat="1" applyBorder="1" applyAlignment="1">
      <alignment horizontal="center" wrapText="1"/>
    </xf>
    <xf numFmtId="10" fontId="1" fillId="0" borderId="2" xfId="4" applyNumberFormat="1" applyFont="1" applyBorder="1" applyAlignment="1">
      <alignment horizontal="center" wrapText="1"/>
    </xf>
    <xf numFmtId="10" fontId="1" fillId="0" borderId="3" xfId="4" applyNumberFormat="1" applyFont="1" applyBorder="1" applyAlignment="1">
      <alignment horizontal="center" wrapText="1"/>
    </xf>
    <xf numFmtId="0" fontId="4" fillId="0" borderId="4" xfId="4" applyFont="1" applyBorder="1"/>
    <xf numFmtId="164" fontId="1" fillId="0" borderId="0" xfId="4" applyNumberFormat="1" applyBorder="1" applyAlignment="1">
      <alignment horizontal="center" wrapText="1"/>
    </xf>
    <xf numFmtId="10" fontId="1" fillId="0" borderId="0" xfId="4" applyNumberFormat="1" applyFont="1" applyBorder="1" applyAlignment="1">
      <alignment horizontal="center" wrapText="1"/>
    </xf>
    <xf numFmtId="10" fontId="1" fillId="0" borderId="5" xfId="4" applyNumberFormat="1" applyFont="1" applyBorder="1" applyAlignment="1">
      <alignment horizontal="center" wrapText="1"/>
    </xf>
    <xf numFmtId="0" fontId="0" fillId="3" borderId="4" xfId="4" applyFont="1" applyFill="1" applyBorder="1"/>
    <xf numFmtId="164" fontId="1" fillId="3" borderId="0" xfId="4" applyNumberFormat="1" applyFill="1" applyBorder="1" applyAlignment="1">
      <alignment horizontal="center" wrapText="1"/>
    </xf>
    <xf numFmtId="10" fontId="5" fillId="3" borderId="0" xfId="4" applyNumberFormat="1" applyFont="1" applyFill="1" applyBorder="1" applyAlignment="1">
      <alignment horizontal="center" wrapText="1"/>
    </xf>
    <xf numFmtId="10" fontId="1" fillId="3" borderId="0" xfId="4" applyNumberFormat="1" applyFill="1" applyBorder="1" applyAlignment="1">
      <alignment horizontal="center" wrapText="1"/>
    </xf>
    <xf numFmtId="10" fontId="1" fillId="3" borderId="5" xfId="4" applyNumberFormat="1" applyFill="1" applyBorder="1" applyAlignment="1">
      <alignment horizontal="center"/>
    </xf>
    <xf numFmtId="0" fontId="0" fillId="0" borderId="4" xfId="4" applyFont="1" applyFill="1" applyBorder="1"/>
    <xf numFmtId="164" fontId="1" fillId="0" borderId="0" xfId="4" applyNumberFormat="1" applyFill="1" applyBorder="1" applyAlignment="1">
      <alignment horizontal="center" wrapText="1"/>
    </xf>
    <xf numFmtId="10" fontId="5" fillId="0" borderId="0" xfId="4" applyNumberFormat="1" applyFont="1" applyFill="1" applyBorder="1" applyAlignment="1">
      <alignment horizontal="center" wrapText="1"/>
    </xf>
    <xf numFmtId="10" fontId="1" fillId="0" borderId="0" xfId="4" applyNumberFormat="1" applyFill="1" applyBorder="1" applyAlignment="1">
      <alignment horizontal="center" wrapText="1"/>
    </xf>
    <xf numFmtId="10" fontId="1" fillId="0" borderId="5" xfId="4" applyNumberFormat="1" applyFill="1" applyBorder="1" applyAlignment="1">
      <alignment horizontal="center"/>
    </xf>
    <xf numFmtId="10" fontId="1" fillId="3" borderId="0" xfId="4" applyNumberFormat="1" applyFont="1" applyFill="1" applyBorder="1" applyAlignment="1">
      <alignment horizontal="center" wrapText="1"/>
    </xf>
    <xf numFmtId="0" fontId="1" fillId="3" borderId="4" xfId="4" applyFill="1" applyBorder="1"/>
    <xf numFmtId="0" fontId="1" fillId="0" borderId="4" xfId="4" applyBorder="1"/>
    <xf numFmtId="0" fontId="1" fillId="3" borderId="4" xfId="4" applyFont="1" applyFill="1" applyBorder="1"/>
    <xf numFmtId="0" fontId="1" fillId="0" borderId="4" xfId="4" applyFont="1" applyFill="1" applyBorder="1"/>
    <xf numFmtId="10" fontId="5" fillId="4" borderId="0" xfId="4" applyNumberFormat="1" applyFont="1" applyFill="1" applyBorder="1" applyAlignment="1">
      <alignment horizontal="center" wrapText="1"/>
    </xf>
    <xf numFmtId="10" fontId="1" fillId="4" borderId="0" xfId="4" applyNumberFormat="1" applyFill="1" applyBorder="1" applyAlignment="1">
      <alignment horizontal="center" wrapText="1"/>
    </xf>
    <xf numFmtId="164" fontId="1" fillId="4" borderId="0" xfId="4" applyNumberFormat="1" applyFill="1" applyBorder="1" applyAlignment="1">
      <alignment horizontal="center" wrapText="1"/>
    </xf>
    <xf numFmtId="10" fontId="1" fillId="4" borderId="5" xfId="4" applyNumberFormat="1" applyFill="1" applyBorder="1" applyAlignment="1">
      <alignment horizontal="center"/>
    </xf>
    <xf numFmtId="0" fontId="1" fillId="5" borderId="4" xfId="4" applyFont="1" applyFill="1" applyBorder="1"/>
    <xf numFmtId="164" fontId="1" fillId="5" borderId="0" xfId="4" applyNumberFormat="1" applyFill="1" applyBorder="1" applyAlignment="1">
      <alignment horizontal="center" wrapText="1"/>
    </xf>
    <xf numFmtId="10" fontId="5" fillId="5" borderId="0" xfId="4" applyNumberFormat="1" applyFont="1" applyFill="1" applyBorder="1" applyAlignment="1">
      <alignment horizontal="center" wrapText="1"/>
    </xf>
    <xf numFmtId="10" fontId="1" fillId="5" borderId="0" xfId="4" applyNumberFormat="1" applyFill="1" applyBorder="1" applyAlignment="1">
      <alignment horizontal="center" wrapText="1"/>
    </xf>
    <xf numFmtId="10" fontId="1" fillId="5" borderId="5" xfId="4" applyNumberFormat="1" applyFill="1" applyBorder="1" applyAlignment="1">
      <alignment horizontal="center"/>
    </xf>
    <xf numFmtId="0" fontId="1" fillId="0" borderId="4" xfId="4" applyFont="1" applyBorder="1"/>
    <xf numFmtId="10" fontId="1" fillId="5" borderId="0" xfId="4" applyNumberFormat="1" applyFont="1" applyFill="1" applyBorder="1" applyAlignment="1">
      <alignment horizontal="center" wrapText="1"/>
    </xf>
    <xf numFmtId="0" fontId="1" fillId="4" borderId="4" xfId="4" applyFont="1" applyFill="1" applyBorder="1"/>
    <xf numFmtId="0" fontId="1" fillId="5" borderId="4" xfId="4" applyFill="1" applyBorder="1"/>
    <xf numFmtId="0" fontId="1" fillId="0" borderId="0" xfId="4" applyBorder="1"/>
    <xf numFmtId="0" fontId="1" fillId="0" borderId="0" xfId="4" applyBorder="1" applyAlignment="1">
      <alignment horizontal="center"/>
    </xf>
    <xf numFmtId="0" fontId="1" fillId="0" borderId="5" xfId="4" applyBorder="1"/>
    <xf numFmtId="10" fontId="1" fillId="0" borderId="0" xfId="4" applyNumberFormat="1" applyBorder="1" applyAlignment="1">
      <alignment horizontal="center" wrapText="1"/>
    </xf>
    <xf numFmtId="10" fontId="1" fillId="0" borderId="5" xfId="4" applyNumberFormat="1" applyBorder="1" applyAlignment="1">
      <alignment horizontal="center"/>
    </xf>
    <xf numFmtId="0" fontId="0" fillId="0" borderId="4" xfId="0" applyBorder="1"/>
    <xf numFmtId="0" fontId="0" fillId="0" borderId="0" xfId="0" applyBorder="1"/>
    <xf numFmtId="0" fontId="0" fillId="0" borderId="0" xfId="0" applyBorder="1" applyAlignment="1">
      <alignment horizontal="center"/>
    </xf>
    <xf numFmtId="0" fontId="0" fillId="0" borderId="5" xfId="0" applyBorder="1"/>
    <xf numFmtId="0" fontId="6" fillId="0" borderId="6" xfId="0" applyFont="1" applyBorder="1"/>
    <xf numFmtId="0" fontId="6" fillId="0" borderId="7" xfId="0" applyFont="1" applyBorder="1"/>
    <xf numFmtId="0" fontId="6" fillId="0" borderId="7" xfId="0" applyFont="1" applyBorder="1" applyAlignment="1">
      <alignment horizontal="center"/>
    </xf>
    <xf numFmtId="0" fontId="6" fillId="0" borderId="8" xfId="0" applyFont="1" applyBorder="1"/>
    <xf numFmtId="0" fontId="1" fillId="4" borderId="4" xfId="4" applyFill="1" applyBorder="1"/>
    <xf numFmtId="0" fontId="6" fillId="0" borderId="0" xfId="0" applyFont="1" applyFill="1" applyAlignment="1">
      <alignment vertical="top" wrapText="1"/>
    </xf>
    <xf numFmtId="0" fontId="7" fillId="0" borderId="9" xfId="0" applyFont="1" applyFill="1" applyBorder="1" applyAlignment="1">
      <alignment vertical="top" wrapText="1"/>
    </xf>
    <xf numFmtId="0" fontId="8" fillId="0" borderId="0" xfId="3" applyFont="1" applyFill="1" applyBorder="1" applyAlignment="1">
      <alignment horizontal="left" wrapText="1"/>
    </xf>
    <xf numFmtId="44" fontId="6" fillId="0" borderId="0" xfId="0" applyNumberFormat="1" applyFont="1" applyFill="1" applyAlignment="1">
      <alignment vertical="top" wrapText="1"/>
    </xf>
    <xf numFmtId="0" fontId="6" fillId="0" borderId="0" xfId="0" applyFont="1" applyFill="1" applyAlignment="1">
      <alignment horizontal="right" vertical="top" wrapText="1"/>
    </xf>
    <xf numFmtId="9" fontId="6" fillId="0" borderId="0" xfId="2" applyFont="1" applyFill="1" applyBorder="1" applyAlignment="1">
      <alignment vertical="top" wrapText="1"/>
    </xf>
    <xf numFmtId="9" fontId="6" fillId="0" borderId="0" xfId="2" applyNumberFormat="1" applyFont="1" applyFill="1" applyAlignment="1">
      <alignment vertical="top" wrapText="1"/>
    </xf>
    <xf numFmtId="14" fontId="6" fillId="0" borderId="0" xfId="0" applyNumberFormat="1" applyFont="1" applyFill="1" applyBorder="1" applyAlignment="1">
      <alignment horizontal="left" vertical="top" wrapText="1"/>
    </xf>
    <xf numFmtId="44" fontId="6" fillId="0" borderId="0" xfId="0" applyNumberFormat="1" applyFont="1" applyAlignment="1">
      <alignment vertical="top" wrapText="1"/>
    </xf>
    <xf numFmtId="0" fontId="10" fillId="0" borderId="0" xfId="0" applyFont="1" applyFill="1" applyBorder="1" applyAlignment="1">
      <alignment horizontal="right" vertical="top" wrapText="1"/>
    </xf>
    <xf numFmtId="9" fontId="6" fillId="0" borderId="0" xfId="2" applyNumberFormat="1" applyFont="1" applyFill="1" applyBorder="1" applyAlignment="1">
      <alignment vertical="top" wrapText="1"/>
    </xf>
    <xf numFmtId="14" fontId="10" fillId="0" borderId="0" xfId="0" applyNumberFormat="1" applyFont="1" applyFill="1" applyBorder="1" applyAlignment="1">
      <alignment horizontal="left" vertical="top" wrapText="1"/>
    </xf>
    <xf numFmtId="0" fontId="6" fillId="0" borderId="0" xfId="0" applyFont="1" applyFill="1" applyBorder="1" applyAlignment="1">
      <alignment horizontal="left" vertical="top" wrapText="1"/>
    </xf>
    <xf numFmtId="9" fontId="6" fillId="0" borderId="0" xfId="2" applyFont="1" applyFill="1" applyAlignment="1">
      <alignment vertical="top" wrapText="1"/>
    </xf>
    <xf numFmtId="0" fontId="6" fillId="0" borderId="0" xfId="0" applyFont="1"/>
    <xf numFmtId="0" fontId="7" fillId="0" borderId="7" xfId="0" applyFont="1" applyFill="1" applyBorder="1" applyAlignment="1">
      <alignment vertical="top" wrapText="1"/>
    </xf>
    <xf numFmtId="0" fontId="6" fillId="0" borderId="7" xfId="0" applyFont="1" applyFill="1" applyBorder="1" applyAlignment="1">
      <alignment vertical="top" wrapText="1"/>
    </xf>
    <xf numFmtId="0" fontId="7" fillId="3" borderId="9" xfId="0" applyFont="1" applyFill="1" applyBorder="1" applyAlignment="1">
      <alignment horizontal="center" vertical="top" wrapText="1"/>
    </xf>
    <xf numFmtId="165" fontId="7" fillId="3" borderId="9" xfId="0" applyNumberFormat="1" applyFont="1" applyFill="1" applyBorder="1" applyAlignment="1">
      <alignment horizontal="center" vertical="top" wrapText="1"/>
    </xf>
    <xf numFmtId="44" fontId="7" fillId="4" borderId="9" xfId="0" applyNumberFormat="1" applyFont="1" applyFill="1" applyBorder="1" applyAlignment="1">
      <alignment horizontal="center" vertical="top" wrapText="1"/>
    </xf>
    <xf numFmtId="44" fontId="7" fillId="3" borderId="9" xfId="0" applyNumberFormat="1" applyFont="1" applyFill="1" applyBorder="1" applyAlignment="1">
      <alignment horizontal="center" vertical="top" wrapText="1"/>
    </xf>
    <xf numFmtId="9" fontId="7" fillId="3" borderId="9" xfId="2" applyFont="1" applyFill="1" applyBorder="1" applyAlignment="1">
      <alignment horizontal="center" vertical="top" wrapText="1"/>
    </xf>
    <xf numFmtId="9" fontId="7" fillId="3" borderId="9" xfId="2" applyNumberFormat="1" applyFont="1" applyFill="1" applyBorder="1" applyAlignment="1">
      <alignment horizontal="center" vertical="top" wrapText="1"/>
    </xf>
    <xf numFmtId="0" fontId="8" fillId="0" borderId="9" xfId="5" applyFont="1" applyFill="1" applyBorder="1" applyAlignment="1">
      <alignment horizontal="center" vertical="top" wrapText="1"/>
    </xf>
    <xf numFmtId="0" fontId="8" fillId="0" borderId="9" xfId="0" applyFont="1" applyFill="1" applyBorder="1" applyAlignment="1">
      <alignment horizontal="center" vertical="top" wrapText="1"/>
    </xf>
    <xf numFmtId="0" fontId="8" fillId="0" borderId="9" xfId="0" applyFont="1" applyFill="1" applyBorder="1" applyAlignment="1">
      <alignment vertical="top" wrapText="1"/>
    </xf>
    <xf numFmtId="0" fontId="8" fillId="0" borderId="9" xfId="0" applyFont="1" applyFill="1" applyBorder="1" applyAlignment="1">
      <alignment horizontal="left" vertical="top" wrapText="1"/>
    </xf>
    <xf numFmtId="165" fontId="8" fillId="0" borderId="9" xfId="0" applyNumberFormat="1" applyFont="1" applyFill="1" applyBorder="1" applyAlignment="1">
      <alignment horizontal="right" vertical="top" wrapText="1"/>
    </xf>
    <xf numFmtId="44" fontId="8" fillId="0" borderId="9" xfId="0" applyNumberFormat="1" applyFont="1" applyFill="1" applyBorder="1" applyAlignment="1">
      <alignment horizontal="right" vertical="top" wrapText="1"/>
    </xf>
    <xf numFmtId="42" fontId="8" fillId="0" borderId="9" xfId="0" applyNumberFormat="1" applyFont="1" applyFill="1" applyBorder="1" applyAlignment="1">
      <alignment horizontal="right" vertical="top" wrapText="1"/>
    </xf>
    <xf numFmtId="9" fontId="8" fillId="0" borderId="9" xfId="2" applyFont="1" applyFill="1" applyBorder="1" applyAlignment="1">
      <alignment horizontal="center" vertical="top" wrapText="1"/>
    </xf>
    <xf numFmtId="9" fontId="8" fillId="0" borderId="9" xfId="2" applyNumberFormat="1" applyFont="1" applyFill="1" applyBorder="1" applyAlignment="1">
      <alignment horizontal="center" vertical="top" wrapText="1"/>
    </xf>
    <xf numFmtId="44" fontId="8" fillId="0" borderId="9" xfId="1" applyNumberFormat="1" applyFont="1" applyFill="1" applyBorder="1" applyAlignment="1">
      <alignment vertical="top" wrapText="1"/>
    </xf>
    <xf numFmtId="42" fontId="8" fillId="0" borderId="9" xfId="1" applyNumberFormat="1" applyFont="1" applyFill="1" applyBorder="1" applyAlignment="1">
      <alignment vertical="top" wrapText="1"/>
    </xf>
    <xf numFmtId="0" fontId="8" fillId="0" borderId="9" xfId="5" applyFont="1" applyFill="1" applyBorder="1" applyAlignment="1">
      <alignment horizontal="left" vertical="top" wrapText="1"/>
    </xf>
    <xf numFmtId="165" fontId="8" fillId="0" borderId="9" xfId="5" applyNumberFormat="1" applyFont="1" applyFill="1" applyBorder="1" applyAlignment="1">
      <alignment horizontal="right" vertical="top" wrapText="1"/>
    </xf>
    <xf numFmtId="44" fontId="8" fillId="0" borderId="9" xfId="5" applyNumberFormat="1" applyFont="1" applyFill="1" applyBorder="1" applyAlignment="1">
      <alignment horizontal="right" vertical="top" wrapText="1"/>
    </xf>
    <xf numFmtId="14" fontId="8" fillId="0" borderId="9" xfId="0" applyNumberFormat="1" applyFont="1" applyFill="1" applyBorder="1" applyAlignment="1">
      <alignment horizontal="right" vertical="top" wrapText="1"/>
    </xf>
    <xf numFmtId="44" fontId="8" fillId="0" borderId="9" xfId="0" applyNumberFormat="1" applyFont="1" applyFill="1" applyBorder="1" applyAlignment="1">
      <alignment vertical="top" wrapText="1"/>
    </xf>
    <xf numFmtId="44" fontId="8" fillId="0" borderId="9" xfId="1" applyFont="1" applyFill="1" applyBorder="1" applyAlignment="1">
      <alignment horizontal="center" vertical="top" wrapText="1"/>
    </xf>
    <xf numFmtId="165" fontId="8" fillId="0" borderId="9" xfId="1" applyNumberFormat="1" applyFont="1" applyFill="1" applyBorder="1" applyAlignment="1">
      <alignment horizontal="right" vertical="top" wrapText="1"/>
    </xf>
    <xf numFmtId="44" fontId="8" fillId="0" borderId="9" xfId="1" applyNumberFormat="1" applyFont="1" applyFill="1" applyBorder="1" applyAlignment="1">
      <alignment horizontal="right" vertical="top" wrapText="1"/>
    </xf>
    <xf numFmtId="0" fontId="8" fillId="0" borderId="9" xfId="5" applyFont="1" applyFill="1" applyBorder="1" applyAlignment="1">
      <alignment vertical="top" wrapText="1"/>
    </xf>
    <xf numFmtId="44" fontId="8" fillId="0" borderId="0" xfId="1" applyNumberFormat="1" applyFont="1" applyFill="1" applyBorder="1" applyAlignment="1">
      <alignment vertical="top" wrapText="1"/>
    </xf>
    <xf numFmtId="16" fontId="8" fillId="0" borderId="9" xfId="5" quotePrefix="1" applyNumberFormat="1" applyFont="1" applyFill="1" applyBorder="1" applyAlignment="1">
      <alignment horizontal="center" vertical="top" wrapText="1"/>
    </xf>
    <xf numFmtId="165" fontId="8" fillId="0" borderId="9" xfId="2" applyNumberFormat="1" applyFont="1" applyFill="1" applyBorder="1" applyAlignment="1">
      <alignment horizontal="center" vertical="top" wrapText="1"/>
    </xf>
    <xf numFmtId="0" fontId="12" fillId="0" borderId="9" xfId="0" applyFont="1" applyFill="1" applyBorder="1" applyAlignment="1">
      <alignment horizontal="left" vertical="top" wrapText="1"/>
    </xf>
    <xf numFmtId="44" fontId="8" fillId="0" borderId="9" xfId="1" applyNumberFormat="1" applyFont="1" applyFill="1" applyBorder="1" applyAlignment="1">
      <alignment horizontal="center" vertical="top" wrapText="1"/>
    </xf>
    <xf numFmtId="0" fontId="8" fillId="0" borderId="9" xfId="5" applyFont="1" applyFill="1" applyBorder="1" applyAlignment="1">
      <alignment horizontal="center" vertical="top"/>
    </xf>
    <xf numFmtId="42" fontId="8" fillId="0" borderId="9" xfId="6" applyNumberFormat="1" applyFont="1" applyFill="1" applyBorder="1" applyAlignment="1">
      <alignment horizontal="right" vertical="top" wrapText="1"/>
    </xf>
    <xf numFmtId="0" fontId="8" fillId="0" borderId="9" xfId="0" applyFont="1" applyFill="1" applyBorder="1" applyAlignment="1">
      <alignment horizontal="right" vertical="top" wrapText="1"/>
    </xf>
    <xf numFmtId="9" fontId="8" fillId="0" borderId="9" xfId="2" applyFont="1" applyFill="1" applyBorder="1" applyAlignment="1">
      <alignment vertical="top" wrapText="1"/>
    </xf>
    <xf numFmtId="9" fontId="8" fillId="0" borderId="9" xfId="2" applyNumberFormat="1" applyFont="1" applyFill="1" applyBorder="1" applyAlignment="1">
      <alignment vertical="top" wrapText="1"/>
    </xf>
    <xf numFmtId="0" fontId="8" fillId="0" borderId="0" xfId="0" applyFont="1" applyFill="1" applyBorder="1" applyAlignment="1">
      <alignment vertical="top" wrapText="1"/>
    </xf>
    <xf numFmtId="0" fontId="8" fillId="0" borderId="0" xfId="5" applyFont="1" applyFill="1" applyBorder="1" applyAlignment="1">
      <alignment horizontal="left" vertical="top" wrapText="1"/>
    </xf>
    <xf numFmtId="0" fontId="14" fillId="0" borderId="0" xfId="0" applyFont="1" applyFill="1" applyAlignment="1">
      <alignment vertical="top" wrapText="1"/>
    </xf>
    <xf numFmtId="165" fontId="14" fillId="0" borderId="12" xfId="0" applyNumberFormat="1" applyFont="1" applyFill="1" applyBorder="1" applyAlignment="1">
      <alignment vertical="top" wrapText="1"/>
    </xf>
    <xf numFmtId="165" fontId="14" fillId="0" borderId="13" xfId="0" applyNumberFormat="1" applyFont="1" applyFill="1" applyBorder="1" applyAlignment="1">
      <alignment horizontal="right" vertical="top" wrapText="1"/>
    </xf>
    <xf numFmtId="9" fontId="14" fillId="0" borderId="0" xfId="2" applyFont="1" applyFill="1" applyAlignment="1">
      <alignment vertical="top" wrapText="1"/>
    </xf>
    <xf numFmtId="9" fontId="14" fillId="0" borderId="0" xfId="2" applyNumberFormat="1" applyFont="1" applyFill="1" applyAlignment="1">
      <alignment vertical="top" wrapText="1"/>
    </xf>
    <xf numFmtId="44" fontId="14" fillId="0" borderId="12" xfId="0" applyNumberFormat="1" applyFont="1" applyFill="1" applyBorder="1" applyAlignment="1">
      <alignment vertical="top" wrapText="1"/>
    </xf>
    <xf numFmtId="0" fontId="8" fillId="0" borderId="0" xfId="0" applyFont="1" applyFill="1" applyAlignment="1">
      <alignment vertical="top" wrapText="1"/>
    </xf>
    <xf numFmtId="0" fontId="0" fillId="0" borderId="0" xfId="0" applyAlignment="1">
      <alignment vertical="center"/>
    </xf>
    <xf numFmtId="0" fontId="17" fillId="0" borderId="9" xfId="0" applyFont="1" applyBorder="1" applyAlignment="1">
      <alignment vertical="center" wrapText="1"/>
    </xf>
    <xf numFmtId="0" fontId="0" fillId="0" borderId="0" xfId="0" applyBorder="1" applyAlignment="1">
      <alignment horizontal="left" vertical="center" wrapText="1"/>
    </xf>
    <xf numFmtId="42" fontId="0" fillId="0" borderId="0" xfId="1" applyNumberFormat="1" applyFont="1" applyAlignment="1">
      <alignment vertical="center"/>
    </xf>
    <xf numFmtId="0" fontId="0" fillId="0" borderId="0" xfId="0" applyAlignment="1">
      <alignment horizontal="center" vertical="center"/>
    </xf>
    <xf numFmtId="0" fontId="0" fillId="0" borderId="0" xfId="0" applyBorder="1" applyAlignment="1">
      <alignment horizontal="center" vertical="center"/>
    </xf>
    <xf numFmtId="14" fontId="0" fillId="0" borderId="0" xfId="0" applyNumberFormat="1" applyBorder="1" applyAlignment="1">
      <alignment horizontal="left" vertical="center" wrapText="1"/>
    </xf>
    <xf numFmtId="42" fontId="0" fillId="0" borderId="0" xfId="1" applyNumberFormat="1" applyFont="1" applyBorder="1" applyAlignment="1">
      <alignment vertical="center"/>
    </xf>
    <xf numFmtId="0" fontId="18" fillId="0" borderId="0" xfId="0" applyFont="1" applyBorder="1" applyAlignment="1">
      <alignment horizontal="center" vertical="center"/>
    </xf>
    <xf numFmtId="14" fontId="18" fillId="0" borderId="9" xfId="0" applyNumberFormat="1" applyFont="1" applyBorder="1" applyAlignment="1">
      <alignment horizontal="left" vertical="center"/>
    </xf>
    <xf numFmtId="0" fontId="0" fillId="0" borderId="0" xfId="0" applyBorder="1" applyAlignment="1">
      <alignment horizontal="left" vertical="center"/>
    </xf>
    <xf numFmtId="0" fontId="17" fillId="0" borderId="7" xfId="0" applyFont="1" applyBorder="1" applyAlignment="1">
      <alignment vertical="center" wrapText="1"/>
    </xf>
    <xf numFmtId="0" fontId="0" fillId="0" borderId="7" xfId="0" applyBorder="1" applyAlignment="1">
      <alignment vertical="center" wrapText="1"/>
    </xf>
    <xf numFmtId="0" fontId="0" fillId="0" borderId="0" xfId="0" applyAlignment="1">
      <alignment vertical="center" wrapText="1"/>
    </xf>
    <xf numFmtId="0" fontId="0" fillId="0" borderId="9" xfId="0" applyBorder="1" applyAlignment="1">
      <alignment horizontal="center" vertical="center" wrapText="1"/>
    </xf>
    <xf numFmtId="0" fontId="0" fillId="0" borderId="9" xfId="0" applyBorder="1" applyAlignment="1">
      <alignment horizontal="left" vertical="center" wrapText="1"/>
    </xf>
    <xf numFmtId="0" fontId="0" fillId="0" borderId="9" xfId="7" applyFont="1" applyBorder="1" applyAlignment="1">
      <alignment vertical="center" wrapText="1"/>
    </xf>
    <xf numFmtId="42" fontId="0" fillId="0" borderId="9" xfId="1" applyNumberFormat="1" applyFont="1" applyBorder="1" applyAlignment="1">
      <alignment horizontal="center" vertical="center" wrapText="1"/>
    </xf>
    <xf numFmtId="166" fontId="0" fillId="0" borderId="9" xfId="0" applyNumberFormat="1" applyBorder="1" applyAlignment="1">
      <alignment horizontal="center" vertical="center" wrapText="1"/>
    </xf>
    <xf numFmtId="9" fontId="0" fillId="0" borderId="9" xfId="2" applyFont="1" applyBorder="1" applyAlignment="1">
      <alignment horizontal="center" vertical="center" wrapText="1"/>
    </xf>
    <xf numFmtId="42" fontId="0" fillId="0" borderId="11" xfId="1" applyNumberFormat="1" applyFont="1" applyBorder="1" applyAlignment="1">
      <alignment vertical="center" wrapText="1"/>
    </xf>
    <xf numFmtId="165" fontId="0" fillId="0" borderId="11" xfId="1" applyNumberFormat="1" applyFont="1" applyBorder="1" applyAlignment="1">
      <alignment vertical="center" wrapText="1"/>
    </xf>
    <xf numFmtId="165" fontId="0" fillId="0" borderId="9" xfId="1" applyNumberFormat="1" applyFont="1" applyBorder="1" applyAlignment="1">
      <alignment vertical="center" wrapText="1"/>
    </xf>
    <xf numFmtId="0" fontId="0" fillId="0" borderId="9" xfId="0" applyBorder="1" applyAlignment="1">
      <alignment horizontal="center" vertical="center"/>
    </xf>
    <xf numFmtId="0" fontId="0" fillId="0" borderId="9" xfId="7" applyFont="1" applyBorder="1" applyAlignment="1">
      <alignment horizontal="left" vertical="center" wrapText="1"/>
    </xf>
    <xf numFmtId="166" fontId="0" fillId="0" borderId="9" xfId="0" applyNumberFormat="1" applyBorder="1" applyAlignment="1">
      <alignment horizontal="center" vertical="center"/>
    </xf>
    <xf numFmtId="9" fontId="0" fillId="0" borderId="9" xfId="0" applyNumberFormat="1" applyBorder="1" applyAlignment="1">
      <alignment horizontal="center" vertical="center"/>
    </xf>
    <xf numFmtId="42" fontId="0" fillId="0" borderId="11" xfId="1" applyNumberFormat="1" applyFont="1" applyBorder="1" applyAlignment="1">
      <alignment horizontal="center" vertical="center"/>
    </xf>
    <xf numFmtId="41" fontId="0" fillId="0" borderId="9" xfId="1" applyNumberFormat="1" applyFont="1" applyBorder="1" applyAlignment="1">
      <alignment horizontal="center" vertical="center" wrapText="1"/>
    </xf>
    <xf numFmtId="0" fontId="0" fillId="0" borderId="9" xfId="0" applyBorder="1" applyAlignment="1">
      <alignment vertical="center" wrapText="1"/>
    </xf>
    <xf numFmtId="42" fontId="0" fillId="0" borderId="11" xfId="1" applyNumberFormat="1" applyFont="1" applyBorder="1" applyAlignment="1">
      <alignment horizontal="center" vertical="center" wrapText="1"/>
    </xf>
    <xf numFmtId="42" fontId="0" fillId="0" borderId="9" xfId="1" applyNumberFormat="1" applyFont="1" applyBorder="1" applyAlignment="1">
      <alignment vertical="center" wrapText="1"/>
    </xf>
    <xf numFmtId="41" fontId="0" fillId="0" borderId="9" xfId="1" applyNumberFormat="1" applyFont="1" applyBorder="1" applyAlignment="1">
      <alignment vertical="center"/>
    </xf>
    <xf numFmtId="42" fontId="0" fillId="0" borderId="11" xfId="1" applyNumberFormat="1" applyFont="1" applyBorder="1" applyAlignment="1">
      <alignment vertical="center"/>
    </xf>
    <xf numFmtId="0" fontId="0" fillId="0" borderId="9" xfId="0" applyBorder="1" applyAlignment="1">
      <alignment vertical="center"/>
    </xf>
    <xf numFmtId="42" fontId="0" fillId="0" borderId="9" xfId="1" applyNumberFormat="1" applyFont="1" applyBorder="1" applyAlignment="1">
      <alignment vertical="center"/>
    </xf>
    <xf numFmtId="0" fontId="0" fillId="0" borderId="11" xfId="0" applyBorder="1" applyAlignment="1">
      <alignment vertical="center"/>
    </xf>
    <xf numFmtId="0" fontId="19" fillId="0" borderId="9" xfId="0" applyFont="1" applyBorder="1" applyAlignment="1">
      <alignment vertical="center"/>
    </xf>
    <xf numFmtId="42" fontId="0" fillId="0" borderId="9" xfId="0" applyNumberFormat="1" applyBorder="1" applyAlignment="1">
      <alignment horizontal="center" vertical="center"/>
    </xf>
    <xf numFmtId="0" fontId="0" fillId="0" borderId="14" xfId="0" applyBorder="1" applyAlignment="1">
      <alignment vertical="center"/>
    </xf>
    <xf numFmtId="42" fontId="0" fillId="0" borderId="14" xfId="1" applyNumberFormat="1" applyFont="1" applyBorder="1" applyAlignment="1">
      <alignment vertical="center"/>
    </xf>
    <xf numFmtId="0" fontId="0" fillId="0" borderId="14" xfId="0" applyBorder="1" applyAlignment="1">
      <alignment horizontal="center" vertical="center"/>
    </xf>
    <xf numFmtId="42" fontId="0" fillId="0" borderId="3" xfId="1" applyNumberFormat="1" applyFont="1" applyBorder="1" applyAlignment="1">
      <alignment vertical="center"/>
    </xf>
    <xf numFmtId="0" fontId="0" fillId="0" borderId="3" xfId="0" applyBorder="1" applyAlignment="1">
      <alignment vertical="center"/>
    </xf>
    <xf numFmtId="165" fontId="0" fillId="0" borderId="14" xfId="1" applyNumberFormat="1" applyFont="1" applyBorder="1" applyAlignment="1">
      <alignment vertical="center" wrapText="1"/>
    </xf>
    <xf numFmtId="0" fontId="0" fillId="0" borderId="0" xfId="0" applyBorder="1" applyAlignment="1">
      <alignment vertical="center"/>
    </xf>
    <xf numFmtId="0" fontId="17" fillId="0" borderId="17" xfId="0" applyFont="1" applyBorder="1" applyAlignment="1">
      <alignment horizontal="center" vertical="center"/>
    </xf>
    <xf numFmtId="42" fontId="17" fillId="0" borderId="18" xfId="1" applyNumberFormat="1" applyFont="1" applyBorder="1" applyAlignment="1">
      <alignment vertical="center"/>
    </xf>
    <xf numFmtId="42" fontId="17" fillId="0" borderId="19" xfId="1" applyNumberFormat="1" applyFont="1" applyBorder="1" applyAlignment="1">
      <alignment vertical="center"/>
    </xf>
    <xf numFmtId="44" fontId="0" fillId="0" borderId="13" xfId="1" applyFont="1" applyBorder="1" applyAlignment="1">
      <alignment horizontal="center" vertical="center"/>
    </xf>
    <xf numFmtId="42" fontId="0" fillId="0" borderId="2" xfId="0" applyNumberFormat="1" applyBorder="1" applyAlignment="1">
      <alignment horizontal="center" vertical="center"/>
    </xf>
    <xf numFmtId="0" fontId="0" fillId="0" borderId="2" xfId="0" applyBorder="1" applyAlignment="1">
      <alignment horizontal="center" vertical="center"/>
    </xf>
    <xf numFmtId="165" fontId="17" fillId="0" borderId="19" xfId="0" applyNumberFormat="1" applyFont="1" applyBorder="1" applyAlignment="1">
      <alignment vertical="center"/>
    </xf>
    <xf numFmtId="165" fontId="17" fillId="0" borderId="20" xfId="1" applyNumberFormat="1" applyFont="1" applyBorder="1" applyAlignment="1">
      <alignment vertical="center" wrapText="1"/>
    </xf>
    <xf numFmtId="0" fontId="0" fillId="0" borderId="13" xfId="0" applyBorder="1" applyAlignment="1">
      <alignment vertical="center"/>
    </xf>
    <xf numFmtId="0" fontId="17" fillId="0" borderId="9" xfId="0" applyFont="1" applyBorder="1" applyAlignment="1">
      <alignment horizontal="center" vertical="center" wrapText="1"/>
    </xf>
    <xf numFmtId="0" fontId="17" fillId="0" borderId="16" xfId="0" applyFont="1" applyBorder="1" applyAlignment="1">
      <alignment horizontal="center" vertical="center" wrapText="1"/>
    </xf>
    <xf numFmtId="0" fontId="0" fillId="0" borderId="0" xfId="0" applyAlignment="1">
      <alignment wrapText="1"/>
    </xf>
    <xf numFmtId="0" fontId="0" fillId="0" borderId="0" xfId="0" applyAlignment="1">
      <alignment horizontal="left" vertical="center" wrapText="1"/>
    </xf>
    <xf numFmtId="0" fontId="0" fillId="0" borderId="9" xfId="0" applyFont="1" applyFill="1" applyBorder="1" applyAlignment="1">
      <alignment horizontal="center" vertical="center" wrapText="1"/>
    </xf>
    <xf numFmtId="49" fontId="24" fillId="0" borderId="9" xfId="0" applyNumberFormat="1" applyFont="1" applyFill="1" applyBorder="1" applyAlignment="1">
      <alignment horizontal="center" vertical="center" wrapText="1"/>
    </xf>
    <xf numFmtId="0" fontId="0" fillId="0" borderId="9" xfId="0" applyFill="1" applyBorder="1" applyAlignment="1">
      <alignment vertical="center" wrapText="1"/>
    </xf>
    <xf numFmtId="0" fontId="0" fillId="0" borderId="9" xfId="0" applyFont="1" applyFill="1" applyBorder="1" applyAlignment="1">
      <alignment horizontal="left" vertical="center" wrapText="1"/>
    </xf>
    <xf numFmtId="0" fontId="0" fillId="0" borderId="9" xfId="0" applyFill="1" applyBorder="1" applyAlignment="1">
      <alignment horizontal="left" vertical="center" wrapText="1"/>
    </xf>
    <xf numFmtId="164" fontId="24" fillId="0" borderId="9" xfId="0" applyNumberFormat="1" applyFont="1" applyFill="1" applyBorder="1" applyAlignment="1">
      <alignment horizontal="center" vertical="center" wrapText="1"/>
    </xf>
    <xf numFmtId="166" fontId="24" fillId="0" borderId="9" xfId="2" applyNumberFormat="1" applyFont="1" applyFill="1" applyBorder="1" applyAlignment="1">
      <alignment horizontal="center" vertical="center" wrapText="1"/>
    </xf>
    <xf numFmtId="9" fontId="24" fillId="0" borderId="9" xfId="2" applyFont="1" applyFill="1" applyBorder="1" applyAlignment="1">
      <alignment horizontal="center" vertical="center" wrapText="1"/>
    </xf>
    <xf numFmtId="9" fontId="24" fillId="0" borderId="11" xfId="2" applyFont="1" applyFill="1" applyBorder="1" applyAlignment="1">
      <alignment horizontal="center" vertical="center" wrapText="1"/>
    </xf>
    <xf numFmtId="5" fontId="24" fillId="0" borderId="11" xfId="1" applyNumberFormat="1" applyFont="1" applyFill="1" applyBorder="1" applyAlignment="1">
      <alignment horizontal="center" vertical="center" wrapText="1"/>
    </xf>
    <xf numFmtId="5" fontId="24" fillId="0" borderId="9" xfId="1" applyNumberFormat="1" applyFont="1" applyFill="1" applyBorder="1" applyAlignment="1">
      <alignment horizontal="center" vertical="center" wrapText="1"/>
    </xf>
    <xf numFmtId="0" fontId="24" fillId="0" borderId="9" xfId="0" applyFont="1" applyFill="1" applyBorder="1" applyAlignment="1">
      <alignment horizontal="left" vertical="center" wrapText="1"/>
    </xf>
    <xf numFmtId="0" fontId="25" fillId="0" borderId="9" xfId="0" applyFont="1" applyFill="1" applyBorder="1" applyAlignment="1">
      <alignment horizontal="center" vertical="center" wrapText="1"/>
    </xf>
    <xf numFmtId="9" fontId="9" fillId="0" borderId="9" xfId="2" applyFont="1" applyFill="1" applyBorder="1" applyAlignment="1">
      <alignment horizontal="left" vertical="center" wrapText="1"/>
    </xf>
    <xf numFmtId="0" fontId="0" fillId="6" borderId="9" xfId="0" applyFont="1" applyFill="1" applyBorder="1" applyAlignment="1">
      <alignment horizontal="center" vertical="center" wrapText="1"/>
    </xf>
    <xf numFmtId="49" fontId="24" fillId="6" borderId="9" xfId="0" applyNumberFormat="1" applyFont="1" applyFill="1" applyBorder="1" applyAlignment="1">
      <alignment horizontal="center" vertical="center" wrapText="1"/>
    </xf>
    <xf numFmtId="0" fontId="0" fillId="6" borderId="9" xfId="0" applyFill="1" applyBorder="1" applyAlignment="1">
      <alignment vertical="center" wrapText="1"/>
    </xf>
    <xf numFmtId="0" fontId="0" fillId="6" borderId="9" xfId="0" applyFont="1" applyFill="1" applyBorder="1" applyAlignment="1">
      <alignment horizontal="left" vertical="center" wrapText="1"/>
    </xf>
    <xf numFmtId="0" fontId="0" fillId="6" borderId="9" xfId="0" applyFill="1" applyBorder="1" applyAlignment="1">
      <alignment horizontal="left" vertical="center" wrapText="1"/>
    </xf>
    <xf numFmtId="164" fontId="24" fillId="6" borderId="9" xfId="0" applyNumberFormat="1" applyFont="1" applyFill="1" applyBorder="1" applyAlignment="1">
      <alignment horizontal="center" vertical="center" wrapText="1"/>
    </xf>
    <xf numFmtId="166" fontId="24" fillId="6" borderId="9" xfId="2" applyNumberFormat="1" applyFont="1" applyFill="1" applyBorder="1" applyAlignment="1">
      <alignment horizontal="center" vertical="center" wrapText="1"/>
    </xf>
    <xf numFmtId="9" fontId="24" fillId="6" borderId="9" xfId="2" applyFont="1" applyFill="1" applyBorder="1" applyAlignment="1">
      <alignment horizontal="center" vertical="center" wrapText="1"/>
    </xf>
    <xf numFmtId="9" fontId="24" fillId="6" borderId="11" xfId="2" applyFont="1" applyFill="1" applyBorder="1" applyAlignment="1">
      <alignment horizontal="center" vertical="center" wrapText="1"/>
    </xf>
    <xf numFmtId="5" fontId="24" fillId="6" borderId="11" xfId="1" applyNumberFormat="1" applyFont="1" applyFill="1" applyBorder="1" applyAlignment="1">
      <alignment horizontal="center" vertical="center" wrapText="1"/>
    </xf>
    <xf numFmtId="5" fontId="24" fillId="6" borderId="9" xfId="1" applyNumberFormat="1" applyFont="1" applyFill="1" applyBorder="1" applyAlignment="1">
      <alignment horizontal="center" vertical="center" wrapText="1"/>
    </xf>
    <xf numFmtId="9" fontId="24" fillId="0" borderId="9" xfId="2" applyFont="1" applyFill="1" applyBorder="1" applyAlignment="1">
      <alignment horizontal="left" vertical="center" wrapText="1"/>
    </xf>
    <xf numFmtId="0" fontId="0" fillId="0" borderId="9" xfId="0" applyFont="1" applyFill="1" applyBorder="1" applyAlignment="1">
      <alignment vertical="center" wrapText="1"/>
    </xf>
    <xf numFmtId="0" fontId="25" fillId="6" borderId="9" xfId="0" applyFont="1" applyFill="1" applyBorder="1" applyAlignment="1">
      <alignment horizontal="center" vertical="center" wrapText="1"/>
    </xf>
    <xf numFmtId="164" fontId="24" fillId="0" borderId="14" xfId="0" applyNumberFormat="1" applyFont="1" applyFill="1" applyBorder="1" applyAlignment="1">
      <alignment horizontal="center" vertical="center" wrapText="1"/>
    </xf>
    <xf numFmtId="166" fontId="24" fillId="0" borderId="0" xfId="2" applyNumberFormat="1" applyFont="1" applyFill="1" applyBorder="1" applyAlignment="1">
      <alignment horizontal="center" vertical="center" wrapText="1"/>
    </xf>
    <xf numFmtId="0" fontId="24" fillId="0" borderId="0" xfId="2" applyNumberFormat="1" applyFont="1" applyFill="1" applyBorder="1" applyAlignment="1">
      <alignment horizontal="center" vertical="center" wrapText="1"/>
    </xf>
    <xf numFmtId="164" fontId="17" fillId="0" borderId="21" xfId="1" applyNumberFormat="1" applyFont="1" applyFill="1" applyBorder="1" applyAlignment="1">
      <alignment horizontal="center" vertical="center" wrapText="1"/>
    </xf>
    <xf numFmtId="164" fontId="17" fillId="0" borderId="0" xfId="1" applyNumberFormat="1" applyFont="1" applyFill="1" applyBorder="1" applyAlignment="1">
      <alignment horizontal="center" vertical="center" wrapText="1"/>
    </xf>
    <xf numFmtId="0" fontId="0" fillId="0" borderId="0" xfId="0" applyFill="1"/>
    <xf numFmtId="0" fontId="17" fillId="0" borderId="9" xfId="0" applyFont="1" applyFill="1" applyBorder="1" applyAlignment="1">
      <alignment wrapText="1"/>
    </xf>
    <xf numFmtId="0" fontId="0" fillId="0" borderId="0" xfId="0" applyFill="1" applyBorder="1" applyAlignment="1">
      <alignment horizontal="left" wrapText="1"/>
    </xf>
    <xf numFmtId="165" fontId="0" fillId="0" borderId="0" xfId="1" applyNumberFormat="1" applyFont="1" applyFill="1"/>
    <xf numFmtId="0" fontId="0" fillId="0" borderId="0" xfId="0" applyFill="1" applyBorder="1"/>
    <xf numFmtId="0" fontId="0" fillId="0" borderId="0" xfId="0" applyFill="1" applyAlignment="1">
      <alignment horizontal="center"/>
    </xf>
    <xf numFmtId="14" fontId="0" fillId="0" borderId="0" xfId="0" applyNumberFormat="1" applyFill="1" applyBorder="1" applyAlignment="1">
      <alignment horizontal="left" wrapText="1"/>
    </xf>
    <xf numFmtId="165" fontId="0" fillId="0" borderId="0" xfId="1" applyNumberFormat="1" applyFont="1" applyFill="1" applyBorder="1"/>
    <xf numFmtId="0" fontId="18" fillId="0" borderId="0" xfId="0" applyFont="1" applyFill="1" applyBorder="1"/>
    <xf numFmtId="14" fontId="18" fillId="0" borderId="9" xfId="0" applyNumberFormat="1" applyFont="1" applyFill="1" applyBorder="1" applyAlignment="1">
      <alignment horizontal="left"/>
    </xf>
    <xf numFmtId="0" fontId="0" fillId="0" borderId="0" xfId="0" applyFill="1" applyBorder="1" applyAlignment="1">
      <alignment horizontal="left"/>
    </xf>
    <xf numFmtId="0" fontId="17" fillId="0" borderId="7" xfId="0" applyFont="1" applyFill="1" applyBorder="1" applyAlignment="1">
      <alignment wrapText="1"/>
    </xf>
    <xf numFmtId="0" fontId="0" fillId="0" borderId="7" xfId="0" applyFill="1" applyBorder="1" applyAlignment="1">
      <alignment wrapText="1"/>
    </xf>
    <xf numFmtId="0" fontId="0" fillId="0" borderId="0" xfId="0" applyFill="1" applyAlignment="1">
      <alignment wrapText="1"/>
    </xf>
    <xf numFmtId="0" fontId="0" fillId="0" borderId="9" xfId="0" applyFill="1" applyBorder="1" applyAlignment="1">
      <alignment horizontal="center" vertical="center"/>
    </xf>
    <xf numFmtId="42" fontId="0" fillId="0" borderId="9" xfId="1" applyNumberFormat="1" applyFont="1" applyFill="1" applyBorder="1" applyAlignment="1">
      <alignment vertical="center"/>
    </xf>
    <xf numFmtId="165" fontId="0" fillId="0" borderId="9" xfId="1" applyNumberFormat="1" applyFont="1" applyFill="1" applyBorder="1" applyAlignment="1">
      <alignment vertical="center"/>
    </xf>
    <xf numFmtId="166" fontId="0" fillId="0" borderId="9" xfId="0" applyNumberFormat="1" applyFill="1" applyBorder="1" applyAlignment="1">
      <alignment horizontal="center" vertical="center"/>
    </xf>
    <xf numFmtId="9" fontId="0" fillId="0" borderId="9" xfId="2" applyFont="1" applyFill="1" applyBorder="1" applyAlignment="1">
      <alignment horizontal="center" vertical="center" wrapText="1"/>
    </xf>
    <xf numFmtId="165" fontId="0" fillId="0" borderId="11" xfId="1" applyNumberFormat="1" applyFont="1" applyFill="1" applyBorder="1" applyAlignment="1">
      <alignment vertical="center"/>
    </xf>
    <xf numFmtId="42" fontId="0" fillId="0" borderId="11" xfId="1" applyNumberFormat="1" applyFont="1" applyFill="1" applyBorder="1" applyAlignment="1">
      <alignment vertical="center" wrapText="1"/>
    </xf>
    <xf numFmtId="165" fontId="0" fillId="0" borderId="9" xfId="1" applyNumberFormat="1" applyFont="1" applyFill="1" applyBorder="1" applyAlignment="1">
      <alignment vertical="center" wrapText="1"/>
    </xf>
    <xf numFmtId="0" fontId="0" fillId="0" borderId="9" xfId="0" applyFill="1" applyBorder="1" applyAlignment="1">
      <alignment horizontal="center" vertical="center" wrapText="1"/>
    </xf>
    <xf numFmtId="166" fontId="0" fillId="0" borderId="9" xfId="0" applyNumberFormat="1" applyFill="1" applyBorder="1" applyAlignment="1">
      <alignment horizontal="center" vertical="center" wrapText="1"/>
    </xf>
    <xf numFmtId="42" fontId="0" fillId="0" borderId="9" xfId="1" applyNumberFormat="1" applyFont="1" applyFill="1" applyBorder="1" applyAlignment="1">
      <alignment vertical="center" wrapText="1"/>
    </xf>
    <xf numFmtId="0" fontId="0" fillId="0" borderId="9" xfId="0" quotePrefix="1" applyFill="1" applyBorder="1" applyAlignment="1">
      <alignment horizontal="center" vertical="center"/>
    </xf>
    <xf numFmtId="166" fontId="0" fillId="0" borderId="16" xfId="0" applyNumberFormat="1" applyFill="1" applyBorder="1" applyAlignment="1">
      <alignment horizontal="center" vertical="center"/>
    </xf>
    <xf numFmtId="166" fontId="0" fillId="0" borderId="16" xfId="0" applyNumberFormat="1" applyFill="1" applyBorder="1" applyAlignment="1">
      <alignment horizontal="center" vertical="center" wrapText="1"/>
    </xf>
    <xf numFmtId="49" fontId="0" fillId="0" borderId="9" xfId="0" quotePrefix="1" applyNumberFormat="1" applyFill="1" applyBorder="1" applyAlignment="1">
      <alignment horizontal="center" vertical="center"/>
    </xf>
    <xf numFmtId="49" fontId="0" fillId="0" borderId="9" xfId="0" applyNumberFormat="1" applyFill="1" applyBorder="1" applyAlignment="1">
      <alignment horizontal="center" vertical="center"/>
    </xf>
    <xf numFmtId="0" fontId="0" fillId="0" borderId="2" xfId="0" applyFill="1" applyBorder="1" applyAlignment="1">
      <alignment horizontal="center" vertical="center" wrapText="1"/>
    </xf>
    <xf numFmtId="0" fontId="0" fillId="0" borderId="0" xfId="0" applyFill="1" applyBorder="1" applyAlignment="1">
      <alignment horizontal="center"/>
    </xf>
    <xf numFmtId="0" fontId="0" fillId="0" borderId="0" xfId="0" applyFill="1" applyBorder="1" applyAlignment="1"/>
    <xf numFmtId="0" fontId="0" fillId="0" borderId="0" xfId="0" applyFill="1" applyBorder="1" applyAlignment="1">
      <alignment wrapText="1"/>
    </xf>
    <xf numFmtId="0" fontId="17" fillId="0" borderId="17" xfId="0" applyFont="1" applyFill="1" applyBorder="1" applyAlignment="1">
      <alignment horizontal="center"/>
    </xf>
    <xf numFmtId="165" fontId="17" fillId="0" borderId="18" xfId="0" applyNumberFormat="1" applyFont="1" applyFill="1" applyBorder="1"/>
    <xf numFmtId="165" fontId="17" fillId="0" borderId="18" xfId="1" applyNumberFormat="1" applyFont="1" applyFill="1" applyBorder="1"/>
    <xf numFmtId="0" fontId="0" fillId="0" borderId="13" xfId="0" applyFill="1" applyBorder="1"/>
    <xf numFmtId="0" fontId="0" fillId="0" borderId="2" xfId="0" applyFill="1" applyBorder="1"/>
    <xf numFmtId="0" fontId="0" fillId="0" borderId="13" xfId="0" applyFill="1" applyBorder="1" applyAlignment="1">
      <alignment horizontal="center"/>
    </xf>
    <xf numFmtId="0" fontId="17" fillId="0" borderId="9" xfId="0" applyFont="1" applyBorder="1" applyAlignment="1">
      <alignment wrapText="1"/>
    </xf>
    <xf numFmtId="0" fontId="0" fillId="0" borderId="0" xfId="0" applyBorder="1" applyAlignment="1">
      <alignment horizontal="left" wrapText="1"/>
    </xf>
    <xf numFmtId="14" fontId="0" fillId="0" borderId="0" xfId="0" applyNumberFormat="1" applyBorder="1" applyAlignment="1">
      <alignment horizontal="left" wrapText="1"/>
    </xf>
    <xf numFmtId="0" fontId="18" fillId="0" borderId="0" xfId="0" applyFont="1" applyBorder="1"/>
    <xf numFmtId="14" fontId="18" fillId="0" borderId="9" xfId="0" applyNumberFormat="1" applyFont="1" applyBorder="1" applyAlignment="1">
      <alignment horizontal="left"/>
    </xf>
    <xf numFmtId="0" fontId="0" fillId="0" borderId="0" xfId="0" applyBorder="1" applyAlignment="1">
      <alignment horizontal="left"/>
    </xf>
    <xf numFmtId="0" fontId="17" fillId="0" borderId="7" xfId="0" applyFont="1" applyBorder="1" applyAlignment="1">
      <alignment wrapText="1"/>
    </xf>
    <xf numFmtId="0" fontId="0" fillId="0" borderId="7" xfId="0" applyBorder="1" applyAlignment="1">
      <alignment wrapText="1"/>
    </xf>
    <xf numFmtId="0" fontId="0" fillId="0" borderId="9" xfId="0" applyBorder="1" applyAlignment="1">
      <alignment horizontal="center" wrapText="1"/>
    </xf>
    <xf numFmtId="0" fontId="0" fillId="0" borderId="9" xfId="0" applyBorder="1" applyAlignment="1">
      <alignment horizontal="left" wrapText="1"/>
    </xf>
    <xf numFmtId="165" fontId="0" fillId="0" borderId="9" xfId="1" applyNumberFormat="1" applyFont="1" applyBorder="1" applyAlignment="1">
      <alignment wrapText="1"/>
    </xf>
    <xf numFmtId="14" fontId="0" fillId="0" borderId="9" xfId="0" applyNumberFormat="1" applyBorder="1" applyAlignment="1">
      <alignment wrapText="1"/>
    </xf>
    <xf numFmtId="9" fontId="0" fillId="0" borderId="9" xfId="2" applyFont="1" applyBorder="1" applyAlignment="1">
      <alignment horizontal="center" wrapText="1"/>
    </xf>
    <xf numFmtId="165" fontId="0" fillId="0" borderId="11" xfId="1" applyNumberFormat="1" applyFont="1" applyBorder="1" applyAlignment="1">
      <alignment wrapText="1"/>
    </xf>
    <xf numFmtId="0" fontId="0" fillId="0" borderId="9" xfId="0" applyBorder="1" applyAlignment="1">
      <alignment horizontal="center"/>
    </xf>
    <xf numFmtId="0" fontId="0" fillId="0" borderId="9" xfId="0" applyBorder="1" applyAlignment="1">
      <alignment wrapText="1"/>
    </xf>
    <xf numFmtId="42" fontId="0" fillId="0" borderId="9" xfId="1" applyNumberFormat="1" applyFont="1" applyBorder="1" applyAlignment="1">
      <alignment wrapText="1"/>
    </xf>
    <xf numFmtId="42" fontId="0" fillId="0" borderId="9" xfId="1" applyNumberFormat="1" applyFont="1" applyBorder="1"/>
    <xf numFmtId="14" fontId="0" fillId="0" borderId="9" xfId="0" applyNumberFormat="1" applyBorder="1"/>
    <xf numFmtId="42" fontId="0" fillId="0" borderId="11" xfId="1" applyNumberFormat="1" applyFont="1" applyBorder="1"/>
    <xf numFmtId="42" fontId="0" fillId="0" borderId="11" xfId="1" applyNumberFormat="1" applyFont="1" applyBorder="1" applyAlignment="1">
      <alignment wrapText="1"/>
    </xf>
    <xf numFmtId="165" fontId="0" fillId="0" borderId="9" xfId="1" applyNumberFormat="1" applyFont="1" applyFill="1" applyBorder="1" applyAlignment="1">
      <alignment wrapText="1"/>
    </xf>
    <xf numFmtId="0" fontId="0" fillId="0" borderId="9" xfId="0" applyBorder="1"/>
    <xf numFmtId="167" fontId="0" fillId="0" borderId="9" xfId="0" applyNumberFormat="1" applyBorder="1"/>
    <xf numFmtId="0" fontId="0" fillId="0" borderId="9" xfId="0" applyFont="1" applyBorder="1" applyAlignment="1">
      <alignment wrapText="1"/>
    </xf>
    <xf numFmtId="164" fontId="0" fillId="0" borderId="9" xfId="0" applyNumberFormat="1" applyBorder="1"/>
    <xf numFmtId="0" fontId="0" fillId="0" borderId="16" xfId="0" applyBorder="1" applyAlignment="1">
      <alignment wrapText="1"/>
    </xf>
    <xf numFmtId="0" fontId="0" fillId="0" borderId="22" xfId="0" applyFill="1" applyBorder="1" applyAlignment="1">
      <alignment wrapText="1"/>
    </xf>
    <xf numFmtId="167" fontId="0" fillId="0" borderId="9" xfId="1" applyNumberFormat="1" applyFont="1" applyBorder="1" applyAlignment="1">
      <alignment wrapText="1"/>
    </xf>
    <xf numFmtId="42" fontId="0" fillId="0" borderId="9" xfId="0" applyNumberFormat="1" applyBorder="1" applyAlignment="1">
      <alignment horizontal="right"/>
    </xf>
    <xf numFmtId="167" fontId="0" fillId="0" borderId="9" xfId="1" applyNumberFormat="1" applyFont="1" applyBorder="1"/>
    <xf numFmtId="0" fontId="0" fillId="0" borderId="9" xfId="0" applyBorder="1" applyAlignment="1">
      <alignment horizontal="right"/>
    </xf>
    <xf numFmtId="0" fontId="0" fillId="0" borderId="16" xfId="0" applyFill="1" applyBorder="1" applyAlignment="1">
      <alignment wrapText="1"/>
    </xf>
    <xf numFmtId="0" fontId="0" fillId="0" borderId="14" xfId="0" applyBorder="1" applyAlignment="1">
      <alignment horizontal="center" wrapText="1"/>
    </xf>
    <xf numFmtId="167" fontId="0" fillId="0" borderId="14" xfId="0" applyNumberFormat="1" applyBorder="1"/>
    <xf numFmtId="167" fontId="0" fillId="0" borderId="14" xfId="1" applyNumberFormat="1" applyFont="1" applyBorder="1"/>
    <xf numFmtId="0" fontId="0" fillId="0" borderId="14" xfId="0" applyBorder="1"/>
    <xf numFmtId="165" fontId="0" fillId="0" borderId="14" xfId="1" applyNumberFormat="1" applyFont="1" applyBorder="1" applyAlignment="1">
      <alignment wrapText="1"/>
    </xf>
    <xf numFmtId="0" fontId="0" fillId="0" borderId="9" xfId="0" applyBorder="1" applyAlignment="1"/>
    <xf numFmtId="0" fontId="0" fillId="0" borderId="0" xfId="0" applyBorder="1" applyAlignment="1"/>
    <xf numFmtId="0" fontId="17" fillId="0" borderId="17" xfId="0" applyFont="1" applyBorder="1" applyAlignment="1">
      <alignment horizontal="center"/>
    </xf>
    <xf numFmtId="165" fontId="17" fillId="0" borderId="18" xfId="0" applyNumberFormat="1" applyFont="1" applyBorder="1"/>
    <xf numFmtId="165" fontId="17" fillId="0" borderId="19" xfId="0" applyNumberFormat="1" applyFont="1" applyBorder="1"/>
    <xf numFmtId="0" fontId="0" fillId="0" borderId="13" xfId="0" applyBorder="1"/>
    <xf numFmtId="0" fontId="0" fillId="0" borderId="2" xfId="0" applyBorder="1"/>
    <xf numFmtId="165" fontId="17" fillId="0" borderId="20" xfId="1" applyNumberFormat="1" applyFont="1" applyBorder="1" applyAlignment="1">
      <alignment wrapText="1"/>
    </xf>
    <xf numFmtId="167" fontId="0" fillId="0" borderId="9" xfId="0" applyNumberFormat="1" applyBorder="1" applyAlignment="1">
      <alignment wrapText="1"/>
    </xf>
    <xf numFmtId="164" fontId="0" fillId="0" borderId="9" xfId="0" applyNumberFormat="1" applyBorder="1" applyAlignment="1">
      <alignment wrapText="1"/>
    </xf>
    <xf numFmtId="0" fontId="9" fillId="0" borderId="1" xfId="7" applyFont="1" applyFill="1" applyBorder="1"/>
    <xf numFmtId="0" fontId="9" fillId="0" borderId="2" xfId="7" applyFont="1" applyFill="1" applyBorder="1"/>
    <xf numFmtId="0" fontId="9" fillId="0" borderId="2" xfId="7" applyFont="1" applyFill="1" applyBorder="1" applyAlignment="1">
      <alignment wrapText="1"/>
    </xf>
    <xf numFmtId="49" fontId="17" fillId="0" borderId="2" xfId="7" applyNumberFormat="1" applyFont="1" applyFill="1" applyBorder="1" applyAlignment="1">
      <alignment wrapText="1"/>
    </xf>
    <xf numFmtId="0" fontId="9" fillId="0" borderId="2" xfId="7" applyFont="1" applyFill="1" applyBorder="1" applyAlignment="1">
      <alignment horizontal="left" wrapText="1"/>
    </xf>
    <xf numFmtId="5" fontId="9" fillId="0" borderId="2" xfId="7" applyNumberFormat="1" applyFont="1" applyFill="1" applyBorder="1" applyAlignment="1">
      <alignment horizontal="right"/>
    </xf>
    <xf numFmtId="168" fontId="9" fillId="0" borderId="2" xfId="7" applyNumberFormat="1" applyFont="1" applyFill="1" applyBorder="1" applyAlignment="1">
      <alignment horizontal="right"/>
    </xf>
    <xf numFmtId="5" fontId="9" fillId="0" borderId="3" xfId="7" applyNumberFormat="1" applyFont="1" applyFill="1" applyBorder="1" applyAlignment="1">
      <alignment horizontal="right"/>
    </xf>
    <xf numFmtId="49" fontId="17" fillId="0" borderId="0" xfId="7" applyNumberFormat="1" applyFont="1" applyFill="1" applyBorder="1" applyAlignment="1">
      <alignment wrapText="1"/>
    </xf>
    <xf numFmtId="14" fontId="9" fillId="0" borderId="0" xfId="7" applyNumberFormat="1" applyFont="1" applyFill="1" applyBorder="1" applyAlignment="1">
      <alignment horizontal="left" wrapText="1"/>
    </xf>
    <xf numFmtId="5" fontId="9" fillId="0" borderId="0" xfId="7" applyNumberFormat="1" applyFont="1" applyFill="1" applyBorder="1" applyAlignment="1">
      <alignment horizontal="right"/>
    </xf>
    <xf numFmtId="168" fontId="9" fillId="0" borderId="0" xfId="7" applyNumberFormat="1" applyFont="1" applyFill="1" applyBorder="1" applyAlignment="1">
      <alignment horizontal="right"/>
    </xf>
    <xf numFmtId="0" fontId="9" fillId="0" borderId="5" xfId="7" applyFont="1" applyFill="1" applyBorder="1" applyAlignment="1">
      <alignment wrapText="1"/>
    </xf>
    <xf numFmtId="0" fontId="9" fillId="0" borderId="0" xfId="7" applyFont="1" applyFill="1" applyBorder="1" applyAlignment="1">
      <alignment horizontal="left"/>
    </xf>
    <xf numFmtId="0" fontId="9" fillId="0" borderId="0" xfId="7" applyFont="1" applyFill="1" applyBorder="1"/>
    <xf numFmtId="49" fontId="17" fillId="0" borderId="7" xfId="7" applyNumberFormat="1" applyFont="1" applyFill="1" applyBorder="1" applyAlignment="1">
      <alignment wrapText="1"/>
    </xf>
    <xf numFmtId="0" fontId="9" fillId="0" borderId="7" xfId="7" applyFont="1" applyFill="1" applyBorder="1" applyAlignment="1">
      <alignment wrapText="1"/>
    </xf>
    <xf numFmtId="164" fontId="9" fillId="0" borderId="7" xfId="7" applyNumberFormat="1" applyFont="1" applyFill="1" applyBorder="1" applyAlignment="1"/>
    <xf numFmtId="5" fontId="9" fillId="0" borderId="7" xfId="1" applyNumberFormat="1" applyFont="1" applyFill="1" applyBorder="1" applyAlignment="1">
      <alignment horizontal="right"/>
    </xf>
    <xf numFmtId="0" fontId="9" fillId="0" borderId="7" xfId="7" applyFont="1" applyFill="1" applyBorder="1" applyAlignment="1">
      <alignment horizontal="right"/>
    </xf>
    <xf numFmtId="0" fontId="9" fillId="0" borderId="7" xfId="7" applyFont="1" applyFill="1" applyBorder="1"/>
    <xf numFmtId="5" fontId="9" fillId="0" borderId="7" xfId="7" applyNumberFormat="1" applyFont="1" applyFill="1" applyBorder="1" applyAlignment="1">
      <alignment horizontal="right"/>
    </xf>
    <xf numFmtId="168" fontId="9" fillId="0" borderId="7" xfId="7" applyNumberFormat="1" applyFont="1" applyFill="1" applyBorder="1" applyAlignment="1">
      <alignment horizontal="right"/>
    </xf>
    <xf numFmtId="0" fontId="9" fillId="0" borderId="8" xfId="7" applyFont="1" applyFill="1" applyBorder="1" applyAlignment="1">
      <alignment wrapText="1"/>
    </xf>
    <xf numFmtId="0" fontId="17" fillId="0" borderId="23" xfId="7" applyFont="1" applyBorder="1" applyAlignment="1">
      <alignment horizontal="center" wrapText="1"/>
    </xf>
    <xf numFmtId="0" fontId="17" fillId="0" borderId="15" xfId="7" applyFont="1" applyBorder="1" applyAlignment="1">
      <alignment horizontal="center" wrapText="1"/>
    </xf>
    <xf numFmtId="0" fontId="17" fillId="0" borderId="25" xfId="7" applyFont="1" applyBorder="1" applyAlignment="1">
      <alignment horizontal="center" wrapText="1"/>
    </xf>
    <xf numFmtId="0" fontId="17" fillId="0" borderId="16" xfId="7" applyFont="1" applyBorder="1" applyAlignment="1">
      <alignment horizontal="center" wrapText="1"/>
    </xf>
    <xf numFmtId="0" fontId="9" fillId="0" borderId="27" xfId="0" applyFont="1" applyFill="1" applyBorder="1" applyAlignment="1">
      <alignment horizontal="center" vertical="top"/>
    </xf>
    <xf numFmtId="0" fontId="9" fillId="0" borderId="11" xfId="0" applyFont="1" applyFill="1" applyBorder="1" applyAlignment="1">
      <alignment horizontal="center" vertical="top"/>
    </xf>
    <xf numFmtId="1" fontId="9" fillId="0" borderId="9" xfId="0" applyNumberFormat="1" applyFont="1" applyFill="1" applyBorder="1" applyAlignment="1">
      <alignment horizontal="center" vertical="top" wrapText="1"/>
    </xf>
    <xf numFmtId="49" fontId="9" fillId="0" borderId="9" xfId="0" applyNumberFormat="1" applyFont="1" applyFill="1" applyBorder="1" applyAlignment="1">
      <alignment vertical="top"/>
    </xf>
    <xf numFmtId="0" fontId="9" fillId="0" borderId="9" xfId="7" applyNumberFormat="1" applyFont="1" applyFill="1" applyBorder="1" applyAlignment="1">
      <alignment vertical="top" wrapText="1"/>
    </xf>
    <xf numFmtId="0" fontId="9" fillId="0" borderId="9" xfId="7" applyNumberFormat="1" applyFont="1" applyBorder="1" applyAlignment="1">
      <alignment vertical="top" wrapText="1"/>
    </xf>
    <xf numFmtId="0" fontId="9" fillId="0" borderId="9" xfId="7" applyFont="1" applyBorder="1" applyAlignment="1">
      <alignment horizontal="left" vertical="top" wrapText="1"/>
    </xf>
    <xf numFmtId="164" fontId="9" fillId="0" borderId="9" xfId="8" applyNumberFormat="1" applyFont="1" applyBorder="1" applyAlignment="1">
      <alignment vertical="top" wrapText="1"/>
    </xf>
    <xf numFmtId="5" fontId="9" fillId="0" borderId="9" xfId="1" applyNumberFormat="1" applyFont="1" applyFill="1" applyBorder="1" applyAlignment="1">
      <alignment horizontal="right" vertical="top"/>
    </xf>
    <xf numFmtId="14" fontId="9" fillId="0" borderId="9" xfId="7" applyNumberFormat="1" applyFont="1" applyFill="1" applyBorder="1" applyAlignment="1">
      <alignment horizontal="right" vertical="top" wrapText="1"/>
    </xf>
    <xf numFmtId="9" fontId="9" fillId="0" borderId="9" xfId="9" applyFont="1" applyBorder="1" applyAlignment="1">
      <alignment horizontal="center" vertical="top" wrapText="1"/>
    </xf>
    <xf numFmtId="9" fontId="9" fillId="0" borderId="9" xfId="9" applyFont="1" applyFill="1" applyBorder="1" applyAlignment="1">
      <alignment horizontal="center" vertical="top" wrapText="1"/>
    </xf>
    <xf numFmtId="5" fontId="9" fillId="0" borderId="9" xfId="8" applyNumberFormat="1" applyFont="1" applyFill="1" applyBorder="1" applyAlignment="1">
      <alignment horizontal="right" vertical="top" wrapText="1"/>
    </xf>
    <xf numFmtId="0" fontId="9" fillId="0" borderId="28" xfId="7" applyFont="1" applyFill="1" applyBorder="1" applyAlignment="1">
      <alignment vertical="top" wrapText="1"/>
    </xf>
    <xf numFmtId="0" fontId="9" fillId="0" borderId="9" xfId="7" applyFont="1" applyFill="1" applyBorder="1" applyAlignment="1">
      <alignment horizontal="left" vertical="top" wrapText="1"/>
    </xf>
    <xf numFmtId="164" fontId="9" fillId="0" borderId="9" xfId="8" applyNumberFormat="1" applyFont="1" applyFill="1" applyBorder="1" applyAlignment="1">
      <alignment vertical="top" wrapText="1"/>
    </xf>
    <xf numFmtId="5" fontId="9" fillId="0" borderId="9" xfId="8" applyNumberFormat="1" applyFont="1" applyFill="1" applyBorder="1" applyAlignment="1">
      <alignment vertical="top" wrapText="1"/>
    </xf>
    <xf numFmtId="0" fontId="9" fillId="0" borderId="9" xfId="0" applyFont="1" applyFill="1" applyBorder="1" applyAlignment="1">
      <alignment horizontal="center" vertical="top"/>
    </xf>
    <xf numFmtId="1" fontId="9" fillId="0" borderId="11" xfId="0" applyNumberFormat="1" applyFont="1" applyFill="1" applyBorder="1" applyAlignment="1">
      <alignment horizontal="center" vertical="top" wrapText="1"/>
    </xf>
    <xf numFmtId="0" fontId="9" fillId="0" borderId="11" xfId="7" applyNumberFormat="1" applyFont="1" applyBorder="1" applyAlignment="1">
      <alignment vertical="top" wrapText="1"/>
    </xf>
    <xf numFmtId="1" fontId="9" fillId="0" borderId="27" xfId="0" applyNumberFormat="1" applyFont="1" applyFill="1" applyBorder="1" applyAlignment="1">
      <alignment horizontal="center" vertical="top" wrapText="1"/>
    </xf>
    <xf numFmtId="0" fontId="9" fillId="0" borderId="29" xfId="7" applyNumberFormat="1" applyFont="1" applyFill="1" applyBorder="1" applyAlignment="1">
      <alignment vertical="top" wrapText="1"/>
    </xf>
    <xf numFmtId="0" fontId="9" fillId="1" borderId="27" xfId="0" applyFont="1" applyFill="1" applyBorder="1" applyAlignment="1">
      <alignment horizontal="center" vertical="top"/>
    </xf>
    <xf numFmtId="0" fontId="9" fillId="1" borderId="11" xfId="0" applyFont="1" applyFill="1" applyBorder="1" applyAlignment="1">
      <alignment horizontal="center" vertical="top"/>
    </xf>
    <xf numFmtId="1" fontId="9" fillId="1" borderId="11" xfId="0" applyNumberFormat="1" applyFont="1" applyFill="1" applyBorder="1" applyAlignment="1">
      <alignment horizontal="center" vertical="top" wrapText="1"/>
    </xf>
    <xf numFmtId="0" fontId="9" fillId="1" borderId="30" xfId="0" applyFont="1" applyFill="1" applyBorder="1" applyAlignment="1">
      <alignment horizontal="center" vertical="top"/>
    </xf>
    <xf numFmtId="0" fontId="9" fillId="1" borderId="29" xfId="0" applyFont="1" applyFill="1" applyBorder="1" applyAlignment="1">
      <alignment horizontal="center" vertical="top"/>
    </xf>
    <xf numFmtId="1" fontId="9" fillId="1" borderId="29" xfId="0" applyNumberFormat="1" applyFont="1" applyFill="1" applyBorder="1" applyAlignment="1">
      <alignment horizontal="center" vertical="top" wrapText="1"/>
    </xf>
    <xf numFmtId="1" fontId="9" fillId="0" borderId="29" xfId="0" applyNumberFormat="1" applyFont="1" applyFill="1" applyBorder="1" applyAlignment="1">
      <alignment horizontal="center" vertical="top" wrapText="1"/>
    </xf>
    <xf numFmtId="5" fontId="27" fillId="7" borderId="9" xfId="8" applyNumberFormat="1" applyFont="1" applyFill="1" applyBorder="1" applyAlignment="1">
      <alignment vertical="center" wrapText="1"/>
    </xf>
    <xf numFmtId="169" fontId="28" fillId="7" borderId="28" xfId="7" applyNumberFormat="1" applyFont="1" applyFill="1" applyBorder="1" applyAlignment="1">
      <alignment vertical="top" wrapText="1"/>
    </xf>
    <xf numFmtId="0" fontId="9" fillId="0" borderId="1" xfId="7" applyFont="1" applyFill="1" applyBorder="1" applyAlignment="1">
      <alignment wrapText="1"/>
    </xf>
    <xf numFmtId="0" fontId="9" fillId="0" borderId="3" xfId="7" applyFont="1" applyFill="1" applyBorder="1" applyAlignment="1">
      <alignment horizontal="left" wrapText="1"/>
    </xf>
    <xf numFmtId="0" fontId="9" fillId="0" borderId="2" xfId="7" applyFont="1" applyFill="1" applyBorder="1" applyAlignment="1">
      <alignment horizontal="left"/>
    </xf>
    <xf numFmtId="0" fontId="9" fillId="0" borderId="3" xfId="7" applyFont="1" applyFill="1" applyBorder="1" applyAlignment="1">
      <alignment wrapText="1"/>
    </xf>
    <xf numFmtId="0" fontId="9" fillId="0" borderId="4" xfId="7" applyFont="1" applyFill="1" applyBorder="1" applyAlignment="1">
      <alignment wrapText="1"/>
    </xf>
    <xf numFmtId="0" fontId="9" fillId="0" borderId="0" xfId="7" applyFont="1" applyFill="1" applyBorder="1" applyAlignment="1">
      <alignment wrapText="1"/>
    </xf>
    <xf numFmtId="14" fontId="9" fillId="0" borderId="5" xfId="7" applyNumberFormat="1" applyFont="1" applyFill="1" applyBorder="1" applyAlignment="1">
      <alignment horizontal="left" wrapText="1"/>
    </xf>
    <xf numFmtId="0" fontId="18" fillId="0" borderId="0" xfId="7" applyFont="1" applyFill="1" applyBorder="1" applyAlignment="1">
      <alignment horizontal="right"/>
    </xf>
    <xf numFmtId="14" fontId="18" fillId="0" borderId="0" xfId="7" quotePrefix="1" applyNumberFormat="1" applyFont="1" applyFill="1" applyBorder="1" applyAlignment="1">
      <alignment horizontal="left"/>
    </xf>
    <xf numFmtId="0" fontId="9" fillId="0" borderId="4" xfId="7" applyFont="1" applyFill="1" applyBorder="1" applyAlignment="1">
      <alignment horizontal="center"/>
    </xf>
    <xf numFmtId="0" fontId="9" fillId="0" borderId="0" xfId="7" applyFont="1" applyFill="1" applyBorder="1" applyAlignment="1">
      <alignment horizontal="center"/>
    </xf>
    <xf numFmtId="0" fontId="9" fillId="0" borderId="5" xfId="7" applyFont="1" applyFill="1" applyBorder="1" applyAlignment="1">
      <alignment horizontal="left"/>
    </xf>
    <xf numFmtId="0" fontId="9" fillId="0" borderId="0" xfId="7" applyFont="1" applyFill="1" applyBorder="1" applyAlignment="1">
      <alignment horizontal="right"/>
    </xf>
    <xf numFmtId="0" fontId="9" fillId="0" borderId="6" xfId="7" applyFont="1" applyFill="1" applyBorder="1" applyAlignment="1">
      <alignment wrapText="1"/>
    </xf>
    <xf numFmtId="0" fontId="9" fillId="0" borderId="16" xfId="7" applyFont="1" applyFill="1" applyBorder="1"/>
    <xf numFmtId="168" fontId="9" fillId="0" borderId="6" xfId="7" applyNumberFormat="1" applyFont="1" applyFill="1" applyBorder="1" applyAlignment="1">
      <alignment horizontal="right"/>
    </xf>
    <xf numFmtId="170" fontId="9" fillId="0" borderId="9" xfId="0" applyNumberFormat="1" applyFont="1" applyFill="1" applyBorder="1" applyAlignment="1">
      <alignment horizontal="left" vertical="top"/>
    </xf>
    <xf numFmtId="0" fontId="9" fillId="0" borderId="9" xfId="0" applyFont="1" applyFill="1" applyBorder="1" applyAlignment="1">
      <alignment horizontal="left" vertical="top" wrapText="1"/>
    </xf>
    <xf numFmtId="5" fontId="9" fillId="0" borderId="9" xfId="0" applyNumberFormat="1" applyFont="1" applyFill="1" applyBorder="1" applyAlignment="1">
      <alignment horizontal="right" vertical="top"/>
    </xf>
    <xf numFmtId="171" fontId="9" fillId="0" borderId="9" xfId="0" applyNumberFormat="1" applyFont="1" applyFill="1" applyBorder="1" applyAlignment="1">
      <alignment vertical="top"/>
    </xf>
    <xf numFmtId="5" fontId="9" fillId="0" borderId="9" xfId="8" applyNumberFormat="1" applyFont="1" applyBorder="1" applyAlignment="1">
      <alignment horizontal="right" vertical="top" wrapText="1"/>
    </xf>
    <xf numFmtId="0" fontId="6" fillId="0" borderId="28" xfId="0" applyFont="1" applyFill="1" applyBorder="1" applyAlignment="1">
      <alignment vertical="top" wrapText="1"/>
    </xf>
    <xf numFmtId="170" fontId="9" fillId="0" borderId="9" xfId="0" applyNumberFormat="1" applyFont="1" applyFill="1" applyBorder="1" applyAlignment="1">
      <alignment horizontal="left" vertical="top" wrapText="1"/>
    </xf>
    <xf numFmtId="0" fontId="9" fillId="0" borderId="9" xfId="7" applyFont="1" applyFill="1" applyBorder="1" applyAlignment="1">
      <alignment horizontal="left" wrapText="1"/>
    </xf>
    <xf numFmtId="172" fontId="9" fillId="0" borderId="9" xfId="7" applyNumberFormat="1" applyFont="1" applyFill="1" applyBorder="1" applyAlignment="1">
      <alignment horizontal="left" wrapText="1"/>
    </xf>
    <xf numFmtId="170" fontId="6" fillId="0" borderId="28" xfId="0" applyNumberFormat="1" applyFont="1" applyFill="1" applyBorder="1" applyAlignment="1">
      <alignment horizontal="left" vertical="top"/>
    </xf>
    <xf numFmtId="5" fontId="17" fillId="0" borderId="9" xfId="0" applyNumberFormat="1" applyFont="1" applyFill="1" applyBorder="1" applyAlignment="1">
      <alignment horizontal="right" vertical="top"/>
    </xf>
    <xf numFmtId="44" fontId="9" fillId="0" borderId="9" xfId="1" applyFont="1" applyFill="1" applyBorder="1" applyAlignment="1">
      <alignment vertical="top"/>
    </xf>
    <xf numFmtId="5" fontId="17" fillId="0" borderId="9" xfId="8" applyNumberFormat="1" applyFont="1" applyBorder="1" applyAlignment="1">
      <alignment horizontal="right" vertical="top" wrapText="1"/>
    </xf>
    <xf numFmtId="5" fontId="17" fillId="7" borderId="0" xfId="7" applyNumberFormat="1" applyFont="1" applyFill="1" applyBorder="1"/>
    <xf numFmtId="42" fontId="17" fillId="7" borderId="0" xfId="7" applyNumberFormat="1" applyFont="1" applyFill="1" applyBorder="1"/>
    <xf numFmtId="0" fontId="9" fillId="7" borderId="0" xfId="7" applyFont="1" applyFill="1" applyBorder="1"/>
    <xf numFmtId="0" fontId="9" fillId="7" borderId="0" xfId="7" applyFont="1" applyFill="1" applyBorder="1" applyAlignment="1">
      <alignment wrapText="1"/>
    </xf>
    <xf numFmtId="0" fontId="9" fillId="7" borderId="32" xfId="7" applyFont="1" applyFill="1" applyBorder="1" applyAlignment="1">
      <alignment wrapText="1"/>
    </xf>
    <xf numFmtId="42" fontId="9" fillId="7" borderId="0" xfId="7" applyNumberFormat="1" applyFont="1" applyFill="1" applyBorder="1"/>
    <xf numFmtId="0" fontId="9" fillId="7" borderId="34" xfId="7" applyFont="1" applyFill="1" applyBorder="1"/>
    <xf numFmtId="0" fontId="9" fillId="7" borderId="34" xfId="7" applyFont="1" applyFill="1" applyBorder="1" applyAlignment="1">
      <alignment wrapText="1"/>
    </xf>
    <xf numFmtId="0" fontId="9" fillId="7" borderId="35" xfId="7" applyFont="1" applyFill="1" applyBorder="1" applyAlignment="1">
      <alignment wrapText="1"/>
    </xf>
    <xf numFmtId="14" fontId="18" fillId="0" borderId="0" xfId="0" applyNumberFormat="1" applyFont="1" applyBorder="1" applyAlignment="1">
      <alignment horizontal="left"/>
    </xf>
    <xf numFmtId="0" fontId="0" fillId="0" borderId="15" xfId="0" applyFill="1" applyBorder="1" applyAlignment="1">
      <alignment horizontal="center"/>
    </xf>
    <xf numFmtId="0" fontId="0" fillId="0" borderId="9" xfId="0" applyFill="1" applyBorder="1" applyAlignment="1">
      <alignment horizontal="center"/>
    </xf>
    <xf numFmtId="14" fontId="18" fillId="0" borderId="0" xfId="0" applyNumberFormat="1" applyFont="1" applyFill="1" applyBorder="1" applyAlignment="1">
      <alignment horizontal="left"/>
    </xf>
    <xf numFmtId="0" fontId="0" fillId="0" borderId="10" xfId="0" applyFill="1" applyBorder="1" applyAlignment="1">
      <alignment horizontal="left" wrapText="1"/>
    </xf>
    <xf numFmtId="0" fontId="0" fillId="0" borderId="11" xfId="0" applyFill="1" applyBorder="1" applyAlignment="1">
      <alignment horizontal="left" wrapText="1"/>
    </xf>
    <xf numFmtId="0" fontId="0" fillId="0" borderId="0" xfId="0" applyNumberFormat="1" applyFill="1"/>
    <xf numFmtId="0" fontId="0" fillId="0" borderId="16" xfId="0" applyNumberFormat="1" applyFont="1" applyFill="1" applyBorder="1" applyAlignment="1">
      <alignment horizontal="center" wrapText="1"/>
    </xf>
    <xf numFmtId="0" fontId="0" fillId="0" borderId="9" xfId="0" quotePrefix="1" applyNumberFormat="1" applyFill="1" applyBorder="1" applyAlignment="1">
      <alignment horizontal="center" wrapText="1"/>
    </xf>
    <xf numFmtId="0" fontId="0" fillId="0" borderId="9" xfId="0" applyNumberFormat="1" applyFill="1" applyBorder="1" applyAlignment="1">
      <alignment horizontal="center" wrapText="1"/>
    </xf>
    <xf numFmtId="0" fontId="0" fillId="0" borderId="10" xfId="0" applyFont="1" applyFill="1" applyBorder="1" applyAlignment="1">
      <alignment horizontal="left" wrapText="1"/>
    </xf>
    <xf numFmtId="0" fontId="0" fillId="0" borderId="29" xfId="0" applyFont="1" applyFill="1" applyBorder="1" applyAlignment="1">
      <alignment horizontal="left" wrapText="1"/>
    </xf>
    <xf numFmtId="0" fontId="0" fillId="0" borderId="11" xfId="0" applyFont="1" applyFill="1" applyBorder="1" applyAlignment="1">
      <alignment horizontal="left" wrapText="1"/>
    </xf>
    <xf numFmtId="0" fontId="0" fillId="0" borderId="29" xfId="0" applyFill="1" applyBorder="1" applyAlignment="1">
      <alignment horizontal="left" wrapText="1"/>
    </xf>
    <xf numFmtId="0" fontId="24" fillId="0" borderId="9" xfId="0" applyNumberFormat="1" applyFont="1" applyFill="1" applyBorder="1" applyAlignment="1">
      <alignment horizontal="center" wrapText="1"/>
    </xf>
    <xf numFmtId="0" fontId="17" fillId="0" borderId="10" xfId="0" applyFont="1" applyBorder="1" applyAlignment="1">
      <alignment vertical="center" wrapText="1"/>
    </xf>
    <xf numFmtId="0" fontId="17" fillId="0" borderId="29" xfId="0" applyFont="1" applyBorder="1" applyAlignment="1">
      <alignment vertical="center" wrapText="1"/>
    </xf>
    <xf numFmtId="0" fontId="17" fillId="0" borderId="11" xfId="0" applyFont="1" applyBorder="1" applyAlignment="1">
      <alignment vertical="center" wrapText="1"/>
    </xf>
    <xf numFmtId="0" fontId="6" fillId="0" borderId="9" xfId="0" applyFont="1" applyBorder="1" applyAlignment="1">
      <alignment horizontal="left" vertical="center" wrapText="1"/>
    </xf>
    <xf numFmtId="6" fontId="0" fillId="0" borderId="9" xfId="0" applyNumberFormat="1" applyBorder="1" applyAlignment="1">
      <alignment horizontal="center" vertical="center" wrapText="1"/>
    </xf>
    <xf numFmtId="164" fontId="0" fillId="0" borderId="9" xfId="0" applyNumberFormat="1" applyBorder="1" applyAlignment="1">
      <alignment horizontal="center" vertical="center" wrapText="1"/>
    </xf>
    <xf numFmtId="164" fontId="0" fillId="0" borderId="9" xfId="0" applyNumberFormat="1" applyBorder="1" applyAlignment="1">
      <alignment horizontal="center" vertical="center"/>
    </xf>
    <xf numFmtId="0" fontId="6" fillId="0" borderId="9" xfId="0" applyFont="1" applyBorder="1" applyAlignment="1">
      <alignment vertical="center" wrapText="1"/>
    </xf>
    <xf numFmtId="164" fontId="0" fillId="0" borderId="14" xfId="0" applyNumberFormat="1" applyBorder="1" applyAlignment="1">
      <alignment horizontal="center" vertical="center" wrapText="1"/>
    </xf>
    <xf numFmtId="164" fontId="0" fillId="0" borderId="14" xfId="0" applyNumberFormat="1" applyFont="1" applyBorder="1" applyAlignment="1">
      <alignment horizontal="center" vertical="center" wrapText="1"/>
    </xf>
    <xf numFmtId="164" fontId="17" fillId="0" borderId="9" xfId="0" applyNumberFormat="1" applyFont="1" applyBorder="1" applyAlignment="1">
      <alignment horizontal="center" vertical="center" wrapText="1"/>
    </xf>
    <xf numFmtId="0" fontId="0" fillId="0" borderId="0" xfId="0" applyAlignment="1">
      <alignment horizontal="center" vertical="center" wrapText="1"/>
    </xf>
    <xf numFmtId="166" fontId="20" fillId="0" borderId="0" xfId="0" applyNumberFormat="1" applyFont="1" applyFill="1" applyAlignment="1">
      <alignment vertical="center" wrapText="1"/>
    </xf>
    <xf numFmtId="0" fontId="20" fillId="0" borderId="0" xfId="0" applyNumberFormat="1" applyFont="1" applyFill="1" applyBorder="1" applyAlignment="1">
      <alignment vertical="center" wrapText="1"/>
    </xf>
    <xf numFmtId="0" fontId="20" fillId="0" borderId="0" xfId="0" applyNumberFormat="1" applyFont="1" applyFill="1" applyAlignment="1" applyProtection="1">
      <alignment vertical="center" wrapText="1"/>
      <protection locked="0"/>
    </xf>
    <xf numFmtId="0" fontId="0" fillId="0" borderId="0" xfId="0" applyBorder="1" applyAlignment="1">
      <alignment vertical="center" wrapText="1"/>
    </xf>
    <xf numFmtId="166" fontId="21" fillId="0" borderId="0" xfId="0" applyNumberFormat="1" applyFont="1" applyFill="1" applyBorder="1" applyAlignment="1">
      <alignment vertical="center" wrapText="1"/>
    </xf>
    <xf numFmtId="0" fontId="20" fillId="0" borderId="0" xfId="0" applyNumberFormat="1" applyFont="1" applyFill="1" applyBorder="1" applyAlignment="1" applyProtection="1">
      <alignment vertical="center" wrapText="1"/>
      <protection locked="0"/>
    </xf>
    <xf numFmtId="14" fontId="18" fillId="0" borderId="9" xfId="0" applyNumberFormat="1" applyFont="1" applyBorder="1" applyAlignment="1">
      <alignment horizontal="center" vertical="center" wrapText="1"/>
    </xf>
    <xf numFmtId="14" fontId="18" fillId="0" borderId="0" xfId="0" applyNumberFormat="1" applyFont="1" applyBorder="1" applyAlignment="1">
      <alignment horizontal="center" vertical="center" wrapText="1"/>
    </xf>
    <xf numFmtId="0" fontId="20" fillId="0" borderId="0" xfId="0" applyNumberFormat="1" applyFont="1" applyFill="1" applyAlignment="1">
      <alignment vertical="center" wrapText="1"/>
    </xf>
    <xf numFmtId="0" fontId="22" fillId="0" borderId="0" xfId="0" applyFont="1" applyAlignment="1">
      <alignment vertical="center" wrapText="1"/>
    </xf>
    <xf numFmtId="0" fontId="22" fillId="0" borderId="0" xfId="0" applyNumberFormat="1" applyFont="1" applyFill="1" applyAlignment="1">
      <alignment vertical="center" wrapText="1"/>
    </xf>
    <xf numFmtId="0" fontId="22" fillId="0" borderId="0" xfId="0" applyNumberFormat="1" applyFont="1" applyFill="1" applyAlignment="1" applyProtection="1">
      <alignment vertical="center" wrapText="1"/>
      <protection locked="0"/>
    </xf>
    <xf numFmtId="0" fontId="0" fillId="0" borderId="0" xfId="0" applyFill="1" applyAlignment="1">
      <alignment vertical="center" wrapText="1"/>
    </xf>
    <xf numFmtId="0" fontId="17" fillId="0" borderId="0" xfId="0" applyFont="1" applyBorder="1" applyAlignment="1">
      <alignment horizontal="left" vertical="center" wrapText="1"/>
    </xf>
    <xf numFmtId="164" fontId="17" fillId="0" borderId="19" xfId="0" applyNumberFormat="1" applyFont="1" applyBorder="1" applyAlignment="1">
      <alignmen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14" fontId="0" fillId="0" borderId="10" xfId="0" applyNumberFormat="1" applyBorder="1" applyAlignment="1">
      <alignment horizontal="left" vertical="center" wrapText="1"/>
    </xf>
    <xf numFmtId="14" fontId="0" fillId="0" borderId="11" xfId="0" applyNumberFormat="1" applyBorder="1" applyAlignment="1">
      <alignment horizontal="left"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17" fillId="0" borderId="14"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6" xfId="0" applyFont="1" applyBorder="1" applyAlignment="1">
      <alignment horizontal="center" vertical="center" wrapText="1"/>
    </xf>
    <xf numFmtId="0" fontId="17" fillId="0" borderId="9" xfId="0" applyFont="1" applyBorder="1" applyAlignment="1">
      <alignment horizontal="center" vertical="center" wrapText="1"/>
    </xf>
    <xf numFmtId="42" fontId="17" fillId="0" borderId="14" xfId="1" applyNumberFormat="1" applyFont="1" applyBorder="1" applyAlignment="1">
      <alignment horizontal="center" vertical="center" wrapText="1"/>
    </xf>
    <xf numFmtId="42" fontId="17" fillId="0" borderId="15" xfId="1" applyNumberFormat="1" applyFont="1" applyBorder="1" applyAlignment="1">
      <alignment horizontal="center" vertical="center" wrapText="1"/>
    </xf>
    <xf numFmtId="42" fontId="17" fillId="0" borderId="16" xfId="1" applyNumberFormat="1" applyFont="1" applyBorder="1" applyAlignment="1">
      <alignment horizontal="center" vertical="center" wrapText="1"/>
    </xf>
    <xf numFmtId="42" fontId="17" fillId="0" borderId="9" xfId="1" applyNumberFormat="1" applyFont="1" applyBorder="1" applyAlignment="1">
      <alignment horizontal="center" vertical="center" wrapText="1"/>
    </xf>
    <xf numFmtId="0" fontId="17" fillId="0" borderId="1"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6" xfId="0" applyFont="1" applyBorder="1" applyAlignment="1">
      <alignment horizontal="center" vertical="center" wrapText="1"/>
    </xf>
    <xf numFmtId="0" fontId="0" fillId="0" borderId="29" xfId="0" applyBorder="1" applyAlignment="1">
      <alignment horizontal="left" vertical="center" wrapText="1"/>
    </xf>
    <xf numFmtId="0" fontId="17" fillId="0" borderId="1" xfId="0" applyFont="1" applyBorder="1" applyAlignment="1">
      <alignment horizontal="left" vertical="center" wrapTex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9" fontId="0" fillId="0" borderId="10" xfId="0" applyNumberFormat="1" applyBorder="1" applyAlignment="1">
      <alignment horizontal="left" vertical="center" wrapText="1"/>
    </xf>
    <xf numFmtId="0" fontId="0" fillId="0" borderId="10" xfId="0" applyBorder="1" applyAlignment="1">
      <alignment horizontal="center" wrapText="1"/>
    </xf>
    <xf numFmtId="0" fontId="0" fillId="0" borderId="29" xfId="0" applyBorder="1" applyAlignment="1">
      <alignment horizontal="center" wrapText="1"/>
    </xf>
    <xf numFmtId="0" fontId="0" fillId="0" borderId="11" xfId="0" applyBorder="1" applyAlignment="1">
      <alignment horizontal="center" wrapText="1"/>
    </xf>
    <xf numFmtId="0" fontId="6" fillId="0" borderId="10" xfId="0" applyFont="1" applyFill="1" applyBorder="1" applyAlignment="1">
      <alignment horizontal="left" wrapText="1"/>
    </xf>
    <xf numFmtId="0" fontId="6" fillId="0" borderId="11" xfId="0" applyFont="1" applyFill="1" applyBorder="1" applyAlignment="1">
      <alignment horizontal="left" wrapText="1"/>
    </xf>
    <xf numFmtId="14" fontId="6" fillId="0" borderId="10" xfId="0" applyNumberFormat="1" applyFont="1" applyFill="1" applyBorder="1" applyAlignment="1">
      <alignment horizontal="left" vertical="center" wrapText="1"/>
    </xf>
    <xf numFmtId="14" fontId="6" fillId="0" borderId="11" xfId="0" applyNumberFormat="1" applyFont="1" applyFill="1" applyBorder="1" applyAlignment="1">
      <alignment horizontal="left" vertical="center" wrapText="1"/>
    </xf>
    <xf numFmtId="0" fontId="6" fillId="0" borderId="10" xfId="0" applyFont="1" applyFill="1" applyBorder="1" applyAlignment="1">
      <alignment horizontal="left" vertical="top" wrapText="1"/>
    </xf>
    <xf numFmtId="0" fontId="6" fillId="0" borderId="11" xfId="0" applyFont="1" applyFill="1" applyBorder="1" applyAlignment="1">
      <alignment horizontal="left" vertical="top" wrapText="1"/>
    </xf>
    <xf numFmtId="0" fontId="0" fillId="0" borderId="10" xfId="0" applyFont="1" applyFill="1" applyBorder="1" applyAlignment="1">
      <alignment horizontal="left" wrapText="1"/>
    </xf>
    <xf numFmtId="0" fontId="0" fillId="0" borderId="29" xfId="0" applyFont="1" applyFill="1" applyBorder="1" applyAlignment="1">
      <alignment horizontal="left" wrapText="1"/>
    </xf>
    <xf numFmtId="0" fontId="0" fillId="0" borderId="11" xfId="0" applyFont="1" applyFill="1" applyBorder="1" applyAlignment="1">
      <alignment horizontal="left" wrapText="1"/>
    </xf>
    <xf numFmtId="0" fontId="0" fillId="0" borderId="10" xfId="0" applyFill="1" applyBorder="1" applyAlignment="1">
      <alignment horizontal="left" wrapText="1"/>
    </xf>
    <xf numFmtId="0" fontId="0" fillId="0" borderId="11" xfId="0" applyFill="1" applyBorder="1" applyAlignment="1">
      <alignment horizontal="left" wrapText="1"/>
    </xf>
    <xf numFmtId="14" fontId="0" fillId="0" borderId="10" xfId="0" applyNumberFormat="1" applyFont="1" applyFill="1" applyBorder="1" applyAlignment="1">
      <alignment horizontal="left" vertical="top" wrapText="1"/>
    </xf>
    <xf numFmtId="14" fontId="0" fillId="0" borderId="11" xfId="0" applyNumberFormat="1" applyFont="1" applyFill="1" applyBorder="1" applyAlignment="1">
      <alignment horizontal="left" vertical="top" wrapText="1"/>
    </xf>
    <xf numFmtId="0" fontId="0" fillId="0" borderId="10" xfId="0" applyFill="1" applyBorder="1" applyAlignment="1">
      <alignment horizontal="left"/>
    </xf>
    <xf numFmtId="0" fontId="0" fillId="0" borderId="11" xfId="0" applyFill="1" applyBorder="1" applyAlignment="1">
      <alignment horizontal="left"/>
    </xf>
    <xf numFmtId="0" fontId="17" fillId="0" borderId="14" xfId="0" applyNumberFormat="1" applyFont="1" applyFill="1" applyBorder="1" applyAlignment="1">
      <alignment horizontal="center" wrapText="1"/>
    </xf>
    <xf numFmtId="0" fontId="17" fillId="0" borderId="15" xfId="0" applyNumberFormat="1" applyFont="1" applyFill="1" applyBorder="1" applyAlignment="1">
      <alignment horizontal="center" wrapText="1"/>
    </xf>
    <xf numFmtId="0" fontId="17" fillId="0" borderId="16" xfId="0" applyNumberFormat="1" applyFont="1" applyFill="1" applyBorder="1" applyAlignment="1">
      <alignment horizontal="center" wrapText="1"/>
    </xf>
    <xf numFmtId="0" fontId="17" fillId="0" borderId="1" xfId="0" applyFont="1" applyFill="1" applyBorder="1" applyAlignment="1">
      <alignment horizontal="left" wrapText="1"/>
    </xf>
    <xf numFmtId="0" fontId="17" fillId="0" borderId="2" xfId="0" applyFont="1" applyFill="1" applyBorder="1" applyAlignment="1">
      <alignment horizontal="left" wrapText="1"/>
    </xf>
    <xf numFmtId="0" fontId="17" fillId="0" borderId="3" xfId="0" applyFont="1" applyFill="1" applyBorder="1" applyAlignment="1">
      <alignment horizontal="left" wrapText="1"/>
    </xf>
    <xf numFmtId="0" fontId="17" fillId="0" borderId="4" xfId="0" applyFont="1" applyFill="1" applyBorder="1" applyAlignment="1">
      <alignment horizontal="left" wrapText="1"/>
    </xf>
    <xf numFmtId="0" fontId="17" fillId="0" borderId="0" xfId="0" applyFont="1" applyFill="1" applyBorder="1" applyAlignment="1">
      <alignment horizontal="left" wrapText="1"/>
    </xf>
    <xf numFmtId="0" fontId="17" fillId="0" borderId="5" xfId="0" applyFont="1" applyFill="1" applyBorder="1" applyAlignment="1">
      <alignment horizontal="left" wrapText="1"/>
    </xf>
    <xf numFmtId="0" fontId="17" fillId="0" borderId="6" xfId="0" applyFont="1" applyFill="1" applyBorder="1" applyAlignment="1">
      <alignment horizontal="left" wrapText="1"/>
    </xf>
    <xf numFmtId="0" fontId="17" fillId="0" borderId="7" xfId="0" applyFont="1" applyFill="1" applyBorder="1" applyAlignment="1">
      <alignment horizontal="left" wrapText="1"/>
    </xf>
    <xf numFmtId="0" fontId="17" fillId="0" borderId="8" xfId="0" applyFont="1" applyFill="1" applyBorder="1" applyAlignment="1">
      <alignment horizontal="left" wrapText="1"/>
    </xf>
    <xf numFmtId="0" fontId="0" fillId="0" borderId="29" xfId="0" applyFill="1" applyBorder="1" applyAlignment="1">
      <alignment horizontal="left" wrapText="1"/>
    </xf>
    <xf numFmtId="0" fontId="24" fillId="0" borderId="10" xfId="0" applyFont="1" applyFill="1" applyBorder="1" applyAlignment="1">
      <alignment horizontal="left" wrapText="1"/>
    </xf>
    <xf numFmtId="0" fontId="24" fillId="0" borderId="29" xfId="0" applyFont="1" applyFill="1" applyBorder="1" applyAlignment="1">
      <alignment horizontal="left" wrapText="1"/>
    </xf>
    <xf numFmtId="0" fontId="24" fillId="0" borderId="11" xfId="0" applyFont="1" applyFill="1" applyBorder="1" applyAlignment="1">
      <alignment horizontal="left" wrapText="1"/>
    </xf>
    <xf numFmtId="0" fontId="0" fillId="0" borderId="29" xfId="0" applyFill="1" applyBorder="1" applyAlignment="1">
      <alignment horizontal="left"/>
    </xf>
    <xf numFmtId="166" fontId="17" fillId="0" borderId="14" xfId="0" applyNumberFormat="1" applyFont="1" applyFill="1" applyBorder="1" applyAlignment="1">
      <alignment horizontal="center" vertical="center" wrapText="1"/>
    </xf>
    <xf numFmtId="166" fontId="17" fillId="0" borderId="15" xfId="0" applyNumberFormat="1" applyFont="1" applyFill="1" applyBorder="1" applyAlignment="1">
      <alignment horizontal="center" vertical="center" wrapText="1"/>
    </xf>
    <xf numFmtId="166" fontId="17" fillId="0" borderId="16" xfId="0" applyNumberFormat="1" applyFont="1" applyFill="1" applyBorder="1" applyAlignment="1">
      <alignment horizontal="center" vertical="center" wrapText="1"/>
    </xf>
    <xf numFmtId="0" fontId="23" fillId="0" borderId="1" xfId="0" applyNumberFormat="1" applyFont="1" applyFill="1" applyBorder="1" applyAlignment="1">
      <alignment horizontal="center" vertical="center" wrapText="1"/>
    </xf>
    <xf numFmtId="0" fontId="23" fillId="0" borderId="4" xfId="0" applyNumberFormat="1" applyFont="1" applyFill="1" applyBorder="1" applyAlignment="1">
      <alignment horizontal="center" vertical="center" wrapText="1"/>
    </xf>
    <xf numFmtId="0" fontId="23" fillId="0" borderId="6" xfId="0" applyNumberFormat="1" applyFont="1" applyFill="1" applyBorder="1" applyAlignment="1">
      <alignment horizontal="center" vertical="center" wrapText="1"/>
    </xf>
    <xf numFmtId="0" fontId="17" fillId="0" borderId="14" xfId="0" applyNumberFormat="1" applyFont="1" applyFill="1" applyBorder="1" applyAlignment="1">
      <alignment horizontal="center" vertical="center" wrapText="1"/>
    </xf>
    <xf numFmtId="0" fontId="17" fillId="0" borderId="15" xfId="0" applyNumberFormat="1" applyFont="1" applyFill="1" applyBorder="1" applyAlignment="1">
      <alignment horizontal="center" vertical="center" wrapText="1"/>
    </xf>
    <xf numFmtId="0" fontId="17" fillId="0" borderId="16" xfId="0" applyNumberFormat="1" applyFont="1" applyFill="1" applyBorder="1" applyAlignment="1">
      <alignment horizontal="center" vertical="center" wrapText="1"/>
    </xf>
    <xf numFmtId="14" fontId="0" fillId="0" borderId="10" xfId="0" applyNumberFormat="1" applyFill="1" applyBorder="1" applyAlignment="1">
      <alignment horizontal="left" wrapText="1"/>
    </xf>
    <xf numFmtId="14" fontId="0" fillId="0" borderId="11" xfId="0" applyNumberFormat="1" applyFill="1" applyBorder="1" applyAlignment="1">
      <alignment horizontal="left" wrapText="1"/>
    </xf>
    <xf numFmtId="0" fontId="17" fillId="0" borderId="14" xfId="0" applyFont="1" applyFill="1" applyBorder="1" applyAlignment="1">
      <alignment horizontal="center" wrapText="1"/>
    </xf>
    <xf numFmtId="0" fontId="17" fillId="0" borderId="15" xfId="0" applyFont="1" applyFill="1" applyBorder="1" applyAlignment="1">
      <alignment horizontal="center" wrapText="1"/>
    </xf>
    <xf numFmtId="0" fontId="17" fillId="0" borderId="16" xfId="0" applyFont="1" applyFill="1" applyBorder="1" applyAlignment="1">
      <alignment horizontal="center" wrapText="1"/>
    </xf>
    <xf numFmtId="0" fontId="17" fillId="0" borderId="9" xfId="0" applyFont="1" applyFill="1" applyBorder="1" applyAlignment="1">
      <alignment horizontal="center" wrapText="1"/>
    </xf>
    <xf numFmtId="165" fontId="17" fillId="0" borderId="14" xfId="1" applyNumberFormat="1" applyFont="1" applyFill="1" applyBorder="1" applyAlignment="1">
      <alignment horizontal="center" wrapText="1"/>
    </xf>
    <xf numFmtId="165" fontId="17" fillId="0" borderId="15" xfId="1" applyNumberFormat="1" applyFont="1" applyFill="1" applyBorder="1" applyAlignment="1">
      <alignment horizontal="center" wrapText="1"/>
    </xf>
    <xf numFmtId="165" fontId="17" fillId="0" borderId="16" xfId="1" applyNumberFormat="1" applyFont="1" applyFill="1" applyBorder="1" applyAlignment="1">
      <alignment horizontal="center" wrapText="1"/>
    </xf>
    <xf numFmtId="165" fontId="17" fillId="0" borderId="9" xfId="1" applyNumberFormat="1" applyFont="1" applyFill="1" applyBorder="1" applyAlignment="1">
      <alignment horizontal="center" wrapText="1"/>
    </xf>
    <xf numFmtId="0" fontId="17" fillId="0" borderId="1" xfId="0" applyFont="1" applyFill="1" applyBorder="1" applyAlignment="1">
      <alignment horizontal="center" wrapText="1"/>
    </xf>
    <xf numFmtId="0" fontId="17" fillId="0" borderId="4" xfId="0" applyFont="1" applyFill="1" applyBorder="1" applyAlignment="1">
      <alignment horizontal="center" wrapText="1"/>
    </xf>
    <xf numFmtId="0" fontId="17" fillId="0" borderId="6" xfId="0" applyFont="1" applyFill="1" applyBorder="1" applyAlignment="1">
      <alignment horizontal="center" wrapText="1"/>
    </xf>
    <xf numFmtId="0" fontId="0" fillId="0" borderId="10" xfId="0" applyFill="1" applyBorder="1" applyAlignment="1">
      <alignment horizontal="left" vertical="center" wrapText="1"/>
    </xf>
    <xf numFmtId="0" fontId="0" fillId="0" borderId="29" xfId="0" applyFill="1" applyBorder="1" applyAlignment="1">
      <alignment horizontal="left" vertical="center" wrapText="1"/>
    </xf>
    <xf numFmtId="0" fontId="0" fillId="0" borderId="11" xfId="0" applyFill="1" applyBorder="1" applyAlignment="1">
      <alignment horizontal="left" vertical="center" wrapText="1"/>
    </xf>
    <xf numFmtId="0" fontId="0" fillId="0" borderId="10" xfId="0" applyBorder="1" applyAlignment="1">
      <alignment horizontal="left" wrapText="1"/>
    </xf>
    <xf numFmtId="0" fontId="0" fillId="0" borderId="11" xfId="0" applyBorder="1" applyAlignment="1">
      <alignment horizontal="left" wrapText="1"/>
    </xf>
    <xf numFmtId="14" fontId="0" fillId="0" borderId="10" xfId="0" applyNumberFormat="1" applyBorder="1" applyAlignment="1">
      <alignment horizontal="left" wrapText="1"/>
    </xf>
    <xf numFmtId="14" fontId="0" fillId="0" borderId="11" xfId="0" applyNumberFormat="1" applyBorder="1" applyAlignment="1">
      <alignment horizontal="left" wrapText="1"/>
    </xf>
    <xf numFmtId="0" fontId="0" fillId="0" borderId="10" xfId="0" applyBorder="1" applyAlignment="1">
      <alignment horizontal="left"/>
    </xf>
    <xf numFmtId="0" fontId="0" fillId="0" borderId="11" xfId="0" applyBorder="1" applyAlignment="1">
      <alignment horizontal="left"/>
    </xf>
    <xf numFmtId="0" fontId="17" fillId="0" borderId="14" xfId="0" applyFont="1" applyBorder="1" applyAlignment="1">
      <alignment horizontal="center" wrapText="1"/>
    </xf>
    <xf numFmtId="0" fontId="17" fillId="0" borderId="15" xfId="0" applyFont="1" applyBorder="1" applyAlignment="1">
      <alignment horizontal="center" wrapText="1"/>
    </xf>
    <xf numFmtId="0" fontId="17" fillId="0" borderId="16" xfId="0" applyFont="1" applyBorder="1" applyAlignment="1">
      <alignment horizontal="center" wrapText="1"/>
    </xf>
    <xf numFmtId="0" fontId="17" fillId="0" borderId="9" xfId="0" applyFont="1" applyBorder="1" applyAlignment="1">
      <alignment horizontal="center" wrapText="1"/>
    </xf>
    <xf numFmtId="0" fontId="0" fillId="0" borderId="29" xfId="0" applyBorder="1" applyAlignment="1">
      <alignment horizontal="left" wrapText="1"/>
    </xf>
    <xf numFmtId="0" fontId="17" fillId="0" borderId="1" xfId="0" applyFont="1" applyBorder="1" applyAlignment="1">
      <alignment horizontal="left" wrapText="1"/>
    </xf>
    <xf numFmtId="0" fontId="17" fillId="0" borderId="2" xfId="0" applyFont="1" applyBorder="1" applyAlignment="1">
      <alignment horizontal="left" wrapText="1"/>
    </xf>
    <xf numFmtId="0" fontId="17" fillId="0" borderId="3" xfId="0" applyFont="1" applyBorder="1" applyAlignment="1">
      <alignment horizontal="left" wrapText="1"/>
    </xf>
    <xf numFmtId="0" fontId="17" fillId="0" borderId="4" xfId="0" applyFont="1" applyBorder="1" applyAlignment="1">
      <alignment horizontal="left" wrapText="1"/>
    </xf>
    <xf numFmtId="0" fontId="17" fillId="0" borderId="0" xfId="0" applyFont="1" applyBorder="1" applyAlignment="1">
      <alignment horizontal="left" wrapText="1"/>
    </xf>
    <xf numFmtId="0" fontId="17" fillId="0" borderId="5" xfId="0" applyFont="1" applyBorder="1" applyAlignment="1">
      <alignment horizontal="left" wrapText="1"/>
    </xf>
    <xf numFmtId="0" fontId="17" fillId="0" borderId="6" xfId="0" applyFont="1" applyBorder="1" applyAlignment="1">
      <alignment horizontal="left" wrapText="1"/>
    </xf>
    <xf numFmtId="0" fontId="17" fillId="0" borderId="7" xfId="0" applyFont="1" applyBorder="1" applyAlignment="1">
      <alignment horizontal="left" wrapText="1"/>
    </xf>
    <xf numFmtId="0" fontId="17" fillId="0" borderId="8" xfId="0" applyFont="1" applyBorder="1" applyAlignment="1">
      <alignment horizontal="left" wrapText="1"/>
    </xf>
    <xf numFmtId="0" fontId="17" fillId="0" borderId="10" xfId="0" applyFont="1" applyFill="1" applyBorder="1" applyAlignment="1">
      <alignment horizontal="left" wrapText="1"/>
    </xf>
    <xf numFmtId="0" fontId="0" fillId="0" borderId="10" xfId="0" applyFont="1" applyBorder="1" applyAlignment="1">
      <alignment horizontal="left" wrapText="1"/>
    </xf>
    <xf numFmtId="0" fontId="0" fillId="0" borderId="29" xfId="0" applyFont="1" applyBorder="1" applyAlignment="1">
      <alignment horizontal="left" wrapText="1"/>
    </xf>
    <xf numFmtId="0" fontId="0" fillId="0" borderId="11" xfId="0" applyFont="1" applyBorder="1" applyAlignment="1">
      <alignment horizontal="left" wrapText="1"/>
    </xf>
    <xf numFmtId="0" fontId="17" fillId="0" borderId="10" xfId="0" applyFont="1" applyBorder="1" applyAlignment="1">
      <alignment horizontal="left" wrapText="1"/>
    </xf>
    <xf numFmtId="0" fontId="9" fillId="0" borderId="2" xfId="7" applyFont="1" applyFill="1" applyBorder="1" applyAlignment="1">
      <alignment horizontal="left" wrapText="1"/>
    </xf>
    <xf numFmtId="164" fontId="7" fillId="0" borderId="2" xfId="7" applyNumberFormat="1" applyFont="1" applyFill="1" applyBorder="1" applyAlignment="1">
      <alignment wrapText="1"/>
    </xf>
    <xf numFmtId="164" fontId="7" fillId="0" borderId="0" xfId="7" applyNumberFormat="1" applyFont="1" applyFill="1" applyBorder="1" applyAlignment="1">
      <alignment wrapText="1"/>
    </xf>
    <xf numFmtId="0" fontId="17" fillId="0" borderId="4" xfId="7" applyFont="1" applyFill="1" applyBorder="1" applyAlignment="1">
      <alignment horizontal="center" wrapText="1"/>
    </xf>
    <xf numFmtId="0" fontId="17" fillId="0" borderId="0" xfId="7" applyFont="1" applyFill="1" applyBorder="1" applyAlignment="1">
      <alignment horizontal="center" wrapText="1"/>
    </xf>
    <xf numFmtId="0" fontId="17" fillId="0" borderId="6" xfId="7" applyFont="1" applyFill="1" applyBorder="1" applyAlignment="1">
      <alignment horizontal="center" wrapText="1"/>
    </xf>
    <xf numFmtId="0" fontId="17" fillId="0" borderId="7" xfId="7" applyFont="1" applyFill="1" applyBorder="1" applyAlignment="1">
      <alignment horizontal="center" wrapText="1"/>
    </xf>
    <xf numFmtId="14" fontId="9" fillId="0" borderId="0" xfId="7" applyNumberFormat="1" applyFont="1" applyFill="1" applyBorder="1" applyAlignment="1">
      <alignment horizontal="left" wrapText="1"/>
    </xf>
    <xf numFmtId="0" fontId="27" fillId="7" borderId="30" xfId="7" applyFont="1" applyFill="1" applyBorder="1" applyAlignment="1">
      <alignment horizontal="center" vertical="center" wrapText="1"/>
    </xf>
    <xf numFmtId="0" fontId="27" fillId="7" borderId="29" xfId="7" applyFont="1" applyFill="1" applyBorder="1" applyAlignment="1">
      <alignment horizontal="center" vertical="center" wrapText="1"/>
    </xf>
    <xf numFmtId="0" fontId="27" fillId="7" borderId="11" xfId="7" applyFont="1" applyFill="1" applyBorder="1" applyAlignment="1">
      <alignment horizontal="center" vertical="center" wrapText="1"/>
    </xf>
    <xf numFmtId="14" fontId="9" fillId="0" borderId="0" xfId="7" quotePrefix="1" applyNumberFormat="1" applyFont="1" applyFill="1" applyBorder="1" applyAlignment="1">
      <alignment horizontal="left" wrapText="1"/>
    </xf>
    <xf numFmtId="0" fontId="9" fillId="0" borderId="0" xfId="7" applyFont="1" applyFill="1" applyBorder="1" applyAlignment="1">
      <alignment horizontal="left"/>
    </xf>
    <xf numFmtId="49" fontId="17" fillId="0" borderId="15" xfId="7" applyNumberFormat="1" applyFont="1" applyBorder="1" applyAlignment="1">
      <alignment horizontal="center" wrapText="1"/>
    </xf>
    <xf numFmtId="49" fontId="17" fillId="0" borderId="16" xfId="7" applyNumberFormat="1" applyFont="1" applyBorder="1" applyAlignment="1">
      <alignment horizontal="center" wrapText="1"/>
    </xf>
    <xf numFmtId="0" fontId="17" fillId="0" borderId="15" xfId="7" applyFont="1" applyFill="1" applyBorder="1" applyAlignment="1">
      <alignment horizontal="center" wrapText="1"/>
    </xf>
    <xf numFmtId="0" fontId="17" fillId="0" borderId="16" xfId="7" applyFont="1" applyFill="1" applyBorder="1" applyAlignment="1">
      <alignment horizontal="center" wrapText="1"/>
    </xf>
    <xf numFmtId="0" fontId="17" fillId="0" borderId="15" xfId="7" applyFont="1" applyBorder="1" applyAlignment="1">
      <alignment horizontal="center" wrapText="1"/>
    </xf>
    <xf numFmtId="0" fontId="17" fillId="0" borderId="16" xfId="7" applyFont="1" applyBorder="1" applyAlignment="1">
      <alignment horizontal="center" wrapText="1"/>
    </xf>
    <xf numFmtId="164" fontId="17" fillId="0" borderId="15" xfId="7" applyNumberFormat="1" applyFont="1" applyBorder="1" applyAlignment="1">
      <alignment horizontal="center" wrapText="1"/>
    </xf>
    <xf numFmtId="164" fontId="17" fillId="0" borderId="16" xfId="7" applyNumberFormat="1" applyFont="1" applyBorder="1" applyAlignment="1">
      <alignment horizontal="center" wrapText="1"/>
    </xf>
    <xf numFmtId="5" fontId="17" fillId="0" borderId="16" xfId="1" applyNumberFormat="1" applyFont="1" applyFill="1" applyBorder="1" applyAlignment="1">
      <alignment horizontal="center" wrapText="1"/>
    </xf>
    <xf numFmtId="5" fontId="17" fillId="0" borderId="9" xfId="1" applyNumberFormat="1" applyFont="1" applyFill="1" applyBorder="1" applyAlignment="1">
      <alignment horizontal="center" wrapText="1"/>
    </xf>
    <xf numFmtId="0" fontId="17" fillId="0" borderId="4" xfId="7" applyFont="1" applyBorder="1" applyAlignment="1">
      <alignment horizontal="center" wrapText="1"/>
    </xf>
    <xf numFmtId="0" fontId="17" fillId="0" borderId="6" xfId="7" applyFont="1" applyBorder="1" applyAlignment="1">
      <alignment horizontal="center" wrapText="1"/>
    </xf>
    <xf numFmtId="0" fontId="17" fillId="0" borderId="9" xfId="7" applyFont="1" applyFill="1" applyBorder="1" applyAlignment="1">
      <alignment horizontal="center" wrapText="1"/>
    </xf>
    <xf numFmtId="5" fontId="17" fillId="0" borderId="15" xfId="7" applyNumberFormat="1" applyFont="1" applyFill="1" applyBorder="1" applyAlignment="1">
      <alignment horizontal="center" wrapText="1"/>
    </xf>
    <xf numFmtId="5" fontId="17" fillId="0" borderId="16" xfId="7" applyNumberFormat="1" applyFont="1" applyFill="1" applyBorder="1" applyAlignment="1">
      <alignment horizontal="center" wrapText="1"/>
    </xf>
    <xf numFmtId="168" fontId="17" fillId="0" borderId="15" xfId="7" applyNumberFormat="1" applyFont="1" applyBorder="1" applyAlignment="1">
      <alignment horizontal="center" wrapText="1"/>
    </xf>
    <xf numFmtId="168" fontId="17" fillId="0" borderId="16" xfId="7" applyNumberFormat="1" applyFont="1" applyBorder="1" applyAlignment="1">
      <alignment horizontal="center" wrapText="1"/>
    </xf>
    <xf numFmtId="0" fontId="17" fillId="0" borderId="24" xfId="7" applyFont="1" applyFill="1" applyBorder="1" applyAlignment="1">
      <alignment horizontal="center" wrapText="1"/>
    </xf>
    <xf numFmtId="0" fontId="17" fillId="0" borderId="26" xfId="7" applyFont="1" applyFill="1" applyBorder="1" applyAlignment="1">
      <alignment horizontal="center" wrapText="1"/>
    </xf>
    <xf numFmtId="164" fontId="7" fillId="0" borderId="14" xfId="7" applyNumberFormat="1" applyFont="1" applyFill="1" applyBorder="1" applyAlignment="1">
      <alignment wrapText="1"/>
    </xf>
    <xf numFmtId="164" fontId="7" fillId="0" borderId="15" xfId="7" applyNumberFormat="1" applyFont="1" applyFill="1" applyBorder="1" applyAlignment="1">
      <alignment wrapText="1"/>
    </xf>
    <xf numFmtId="168" fontId="7" fillId="0" borderId="14" xfId="7" applyNumberFormat="1" applyFont="1" applyFill="1" applyBorder="1" applyAlignment="1">
      <alignment wrapText="1"/>
    </xf>
    <xf numFmtId="168" fontId="7" fillId="0" borderId="15" xfId="7" applyNumberFormat="1" applyFont="1" applyFill="1" applyBorder="1" applyAlignment="1">
      <alignment wrapText="1"/>
    </xf>
    <xf numFmtId="0" fontId="17" fillId="0" borderId="9" xfId="7" applyFont="1" applyBorder="1" applyAlignment="1">
      <alignment horizontal="center" wrapText="1"/>
    </xf>
    <xf numFmtId="0" fontId="17" fillId="0" borderId="28" xfId="7" applyFont="1" applyFill="1" applyBorder="1" applyAlignment="1">
      <alignment horizontal="center" wrapText="1"/>
    </xf>
    <xf numFmtId="0" fontId="17" fillId="7" borderId="31" xfId="7" applyFont="1" applyFill="1" applyBorder="1" applyAlignment="1">
      <alignment horizontal="center"/>
    </xf>
    <xf numFmtId="0" fontId="17" fillId="7" borderId="0" xfId="7" applyFont="1" applyFill="1" applyBorder="1" applyAlignment="1">
      <alignment horizontal="center"/>
    </xf>
    <xf numFmtId="168" fontId="17" fillId="0" borderId="9" xfId="7" applyNumberFormat="1" applyFont="1" applyFill="1" applyBorder="1" applyAlignment="1">
      <alignment horizontal="center" wrapText="1"/>
    </xf>
    <xf numFmtId="0" fontId="17" fillId="0" borderId="27" xfId="7" applyFont="1" applyBorder="1" applyAlignment="1">
      <alignment horizontal="center" wrapText="1"/>
    </xf>
    <xf numFmtId="49" fontId="17" fillId="0" borderId="9" xfId="7" applyNumberFormat="1" applyFont="1" applyBorder="1" applyAlignment="1">
      <alignment horizontal="center" wrapText="1"/>
    </xf>
    <xf numFmtId="0" fontId="17" fillId="7" borderId="33" xfId="7" applyFont="1" applyFill="1" applyBorder="1" applyAlignment="1">
      <alignment horizontal="center"/>
    </xf>
    <xf numFmtId="0" fontId="17" fillId="7" borderId="34" xfId="7" applyFont="1" applyFill="1" applyBorder="1" applyAlignment="1">
      <alignment horizontal="center"/>
    </xf>
    <xf numFmtId="0" fontId="0" fillId="4" borderId="4" xfId="4" applyFont="1" applyFill="1" applyBorder="1"/>
    <xf numFmtId="0" fontId="5" fillId="3" borderId="4" xfId="4" applyFont="1" applyFill="1" applyBorder="1"/>
    <xf numFmtId="164" fontId="5" fillId="3" borderId="0" xfId="4" applyNumberFormat="1" applyFont="1" applyFill="1" applyBorder="1" applyAlignment="1">
      <alignment horizontal="center" wrapText="1"/>
    </xf>
    <xf numFmtId="10" fontId="5" fillId="3" borderId="5" xfId="4" applyNumberFormat="1" applyFont="1" applyFill="1" applyBorder="1" applyAlignment="1">
      <alignment horizontal="center"/>
    </xf>
    <xf numFmtId="0" fontId="29" fillId="0" borderId="0" xfId="0" applyFont="1"/>
  </cellXfs>
  <cellStyles count="10">
    <cellStyle name="Currency" xfId="1" builtinId="4"/>
    <cellStyle name="Currency 2" xfId="6"/>
    <cellStyle name="Currency 3" xfId="8"/>
    <cellStyle name="Neutral" xfId="3" builtinId="28"/>
    <cellStyle name="Normal" xfId="0" builtinId="0"/>
    <cellStyle name="Normal 2" xfId="4"/>
    <cellStyle name="Normal 4" xfId="7"/>
    <cellStyle name="Normal_Sheet1" xfId="5"/>
    <cellStyle name="Percent" xfId="2" builtinId="5"/>
    <cellStyle name="Percent 3" xfId="9"/>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MD/TMD-OED%20-%20FY17%20JOC%20Government%20Facilities%20Report%20-%202018-02-2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DCJ/2016-17%20JOC%20Government%20Facilities%20Reporting%20Template_2nd%20Qtr%20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gend"/>
      <sheetName val="1-Template"/>
      <sheetName val="2-Supplemental Notes"/>
    </sheetNames>
    <sheetDataSet>
      <sheetData sheetId="0"/>
      <sheetData sheetId="1">
        <row r="2">
          <cell r="C2">
            <v>43174</v>
          </cell>
        </row>
        <row r="13">
          <cell r="C13" t="str">
            <v>Camp Mabry Readiness Center (Bldg 75), 2200 West 35th Street, Austin, 78703</v>
          </cell>
        </row>
        <row r="14">
          <cell r="C14" t="str">
            <v>El Paso Hondo Pass Readiness Center, 9100 Gateway North, El Paso 79924</v>
          </cell>
        </row>
        <row r="15">
          <cell r="C15" t="str">
            <v>Temple Readiness Center, 8502 Airport Road. Temple 76502</v>
          </cell>
        </row>
        <row r="16">
          <cell r="C16" t="str">
            <v>Denison Readiness Center, 1700 Loy Lake, Denison 75020</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Mar 2018"/>
      <sheetName val="Supplemental Notes Mar 2018"/>
    </sheetNames>
    <sheetDataSet>
      <sheetData sheetId="0">
        <row r="1">
          <cell r="C1" t="str">
            <v>Texas Department of Criminal Justice - 696</v>
          </cell>
          <cell r="D1"/>
        </row>
        <row r="2">
          <cell r="C2">
            <v>43174</v>
          </cell>
          <cell r="D2"/>
        </row>
        <row r="3">
          <cell r="C3" t="str">
            <v>Jerry McGinty, Chief Financial Officer</v>
          </cell>
          <cell r="D3"/>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2"/>
  <sheetViews>
    <sheetView tabSelected="1" workbookViewId="0"/>
  </sheetViews>
  <sheetFormatPr defaultRowHeight="15"/>
  <cols>
    <col min="1" max="1" width="24.28515625" customWidth="1"/>
    <col min="2" max="2" width="17.7109375" customWidth="1"/>
    <col min="3" max="3" width="17" customWidth="1"/>
    <col min="4" max="4" width="14.7109375" customWidth="1"/>
    <col min="5" max="5" width="14.5703125" customWidth="1"/>
    <col min="6" max="6" width="13" customWidth="1"/>
    <col min="7" max="7" width="13.85546875" customWidth="1"/>
    <col min="8" max="8" width="12.5703125" customWidth="1"/>
    <col min="9" max="9" width="10.42578125" customWidth="1"/>
  </cols>
  <sheetData>
    <row r="1" spans="1:9" ht="28.5">
      <c r="C1" s="594" t="s">
        <v>2491</v>
      </c>
    </row>
    <row r="2" spans="1:9" ht="45">
      <c r="A2" s="1"/>
      <c r="B2" s="2" t="s">
        <v>65</v>
      </c>
      <c r="C2" s="2" t="s">
        <v>66</v>
      </c>
      <c r="D2" s="2" t="s">
        <v>67</v>
      </c>
      <c r="E2" s="3" t="s">
        <v>68</v>
      </c>
      <c r="F2" s="2" t="s">
        <v>69</v>
      </c>
      <c r="G2" s="3" t="s">
        <v>71</v>
      </c>
      <c r="H2" s="2" t="s">
        <v>72</v>
      </c>
      <c r="I2" s="4" t="s">
        <v>73</v>
      </c>
    </row>
    <row r="3" spans="1:9" ht="15.75">
      <c r="A3" s="5" t="s">
        <v>2490</v>
      </c>
      <c r="B3" s="6"/>
      <c r="C3" s="6"/>
      <c r="D3" s="6"/>
      <c r="E3" s="7"/>
      <c r="F3" s="6"/>
      <c r="G3" s="7"/>
      <c r="H3" s="6"/>
      <c r="I3" s="8"/>
    </row>
    <row r="4" spans="1:9">
      <c r="A4" s="591" t="s">
        <v>74</v>
      </c>
      <c r="B4" s="592">
        <v>38778877</v>
      </c>
      <c r="C4" s="592">
        <v>38778877</v>
      </c>
      <c r="D4" s="592">
        <v>1183806</v>
      </c>
      <c r="E4" s="11">
        <f t="shared" ref="E4:E10" si="0">D4/C4</f>
        <v>3.0527083081854072E-2</v>
      </c>
      <c r="F4" s="592">
        <v>21945945</v>
      </c>
      <c r="G4" s="11">
        <f t="shared" ref="G4:G10" si="1">F4/C4</f>
        <v>0.56592523295607555</v>
      </c>
      <c r="H4" s="592">
        <f t="shared" ref="H4" si="2">SUM(C4-D4-F4)</f>
        <v>15649126</v>
      </c>
      <c r="I4" s="593">
        <f t="shared" ref="I4:I10" si="3">SUM(H4/C4)</f>
        <v>0.40354768396207036</v>
      </c>
    </row>
    <row r="5" spans="1:9">
      <c r="A5" s="590" t="s">
        <v>75</v>
      </c>
      <c r="B5" s="26">
        <v>19562500</v>
      </c>
      <c r="C5" s="26">
        <v>19559181</v>
      </c>
      <c r="D5" s="26">
        <v>6929654</v>
      </c>
      <c r="E5" s="24">
        <f t="shared" si="0"/>
        <v>0.35429162396932673</v>
      </c>
      <c r="F5" s="26">
        <v>12629527</v>
      </c>
      <c r="G5" s="25">
        <f t="shared" si="1"/>
        <v>0.64570837603067321</v>
      </c>
      <c r="H5" s="26">
        <f>SUM(C5-D5-F5)</f>
        <v>0</v>
      </c>
      <c r="I5" s="27">
        <f t="shared" si="3"/>
        <v>0</v>
      </c>
    </row>
    <row r="6" spans="1:9">
      <c r="A6" s="9" t="s">
        <v>76</v>
      </c>
      <c r="B6" s="10">
        <v>91000000</v>
      </c>
      <c r="C6" s="10">
        <v>89289278</v>
      </c>
      <c r="D6" s="10">
        <v>44689768</v>
      </c>
      <c r="E6" s="19">
        <f t="shared" si="0"/>
        <v>0.50050542462668357</v>
      </c>
      <c r="F6" s="10">
        <v>44599510</v>
      </c>
      <c r="G6" s="12">
        <f t="shared" si="1"/>
        <v>0.49949457537331637</v>
      </c>
      <c r="H6" s="10">
        <f t="shared" ref="H6:H8" si="4">SUM(C6-D6-F6)</f>
        <v>0</v>
      </c>
      <c r="I6" s="13">
        <f t="shared" si="3"/>
        <v>0</v>
      </c>
    </row>
    <row r="7" spans="1:9">
      <c r="A7" s="590" t="s">
        <v>77</v>
      </c>
      <c r="B7" s="26">
        <v>56393901</v>
      </c>
      <c r="C7" s="26">
        <v>67380574</v>
      </c>
      <c r="D7" s="26">
        <v>20720163</v>
      </c>
      <c r="E7" s="24">
        <f t="shared" si="0"/>
        <v>0.30750944626859367</v>
      </c>
      <c r="F7" s="26">
        <v>46660411</v>
      </c>
      <c r="G7" s="25">
        <f t="shared" si="1"/>
        <v>0.69249055373140633</v>
      </c>
      <c r="H7" s="26">
        <f t="shared" si="4"/>
        <v>0</v>
      </c>
      <c r="I7" s="27">
        <f t="shared" si="3"/>
        <v>0</v>
      </c>
    </row>
    <row r="8" spans="1:9">
      <c r="A8" s="9" t="s">
        <v>78</v>
      </c>
      <c r="B8" s="10">
        <v>217156348</v>
      </c>
      <c r="C8" s="10">
        <v>217156348</v>
      </c>
      <c r="D8" s="10">
        <v>139594635</v>
      </c>
      <c r="E8" s="12">
        <f t="shared" si="0"/>
        <v>0.64283009124835711</v>
      </c>
      <c r="F8" s="10">
        <v>57299202</v>
      </c>
      <c r="G8" s="12">
        <f t="shared" si="1"/>
        <v>0.26386151050946943</v>
      </c>
      <c r="H8" s="10">
        <f t="shared" si="4"/>
        <v>20262511</v>
      </c>
      <c r="I8" s="13">
        <f t="shared" si="3"/>
        <v>9.3308398242173421E-2</v>
      </c>
    </row>
    <row r="9" spans="1:9">
      <c r="A9" s="590" t="s">
        <v>79</v>
      </c>
      <c r="B9" s="26">
        <v>40127926</v>
      </c>
      <c r="C9" s="26">
        <v>67198859</v>
      </c>
      <c r="D9" s="26">
        <v>15023652</v>
      </c>
      <c r="E9" s="24">
        <f t="shared" si="0"/>
        <v>0.22357004603307326</v>
      </c>
      <c r="F9" s="26">
        <v>52175207</v>
      </c>
      <c r="G9" s="25">
        <f t="shared" si="1"/>
        <v>0.77642995396692671</v>
      </c>
      <c r="H9" s="26">
        <f>SUM(C9-D9-F9)</f>
        <v>0</v>
      </c>
      <c r="I9" s="27">
        <f t="shared" si="3"/>
        <v>0</v>
      </c>
    </row>
    <row r="10" spans="1:9">
      <c r="A10" s="20" t="s">
        <v>7</v>
      </c>
      <c r="B10" s="10">
        <f>SUM(B4:B9)</f>
        <v>463019552</v>
      </c>
      <c r="C10" s="10">
        <f>SUM(C4:C9)</f>
        <v>499363117</v>
      </c>
      <c r="D10" s="10">
        <f>SUM(D4:D9)</f>
        <v>228141678</v>
      </c>
      <c r="E10" s="12">
        <f t="shared" si="0"/>
        <v>0.45686529547996235</v>
      </c>
      <c r="F10" s="10">
        <f>SUM(F4:F9)</f>
        <v>235309802</v>
      </c>
      <c r="G10" s="12">
        <f t="shared" si="1"/>
        <v>0.47121982779517135</v>
      </c>
      <c r="H10" s="10">
        <f>SUM(H4:H9)</f>
        <v>35911637</v>
      </c>
      <c r="I10" s="13">
        <f t="shared" si="3"/>
        <v>7.1914876724866322E-2</v>
      </c>
    </row>
    <row r="11" spans="1:9">
      <c r="A11" s="50"/>
      <c r="B11" s="26"/>
      <c r="C11" s="26"/>
      <c r="D11" s="26"/>
      <c r="E11" s="25"/>
      <c r="F11" s="26"/>
      <c r="G11" s="25"/>
      <c r="H11" s="26"/>
      <c r="I11" s="27"/>
    </row>
    <row r="12" spans="1:9" ht="15.75">
      <c r="A12" s="5" t="s">
        <v>0</v>
      </c>
      <c r="B12" s="6"/>
      <c r="C12" s="6"/>
      <c r="D12" s="6"/>
      <c r="E12" s="7"/>
      <c r="F12" s="6"/>
      <c r="G12" s="7"/>
      <c r="H12" s="6"/>
      <c r="I12" s="8"/>
    </row>
    <row r="13" spans="1:9">
      <c r="A13" s="9" t="s">
        <v>1</v>
      </c>
      <c r="B13" s="10">
        <v>38778877</v>
      </c>
      <c r="C13" s="10">
        <v>38778877</v>
      </c>
      <c r="D13" s="10">
        <v>2207682</v>
      </c>
      <c r="E13" s="11">
        <f t="shared" ref="E13:E19" si="5">D13/C13</f>
        <v>5.6930013728865844E-2</v>
      </c>
      <c r="F13" s="10">
        <v>20664113</v>
      </c>
      <c r="G13" s="12">
        <f t="shared" ref="G13:G19" si="6">F13/C13</f>
        <v>0.53287033041209519</v>
      </c>
      <c r="H13" s="10">
        <f t="shared" ref="H13" si="7">SUM(C13-D13-F13)</f>
        <v>15907082</v>
      </c>
      <c r="I13" s="13">
        <f t="shared" ref="I13:I19" si="8">SUM(H13/C13)</f>
        <v>0.41019965585903895</v>
      </c>
    </row>
    <row r="14" spans="1:9">
      <c r="A14" s="14" t="s">
        <v>2</v>
      </c>
      <c r="B14" s="15">
        <v>19562500</v>
      </c>
      <c r="C14" s="15">
        <v>19559181</v>
      </c>
      <c r="D14" s="15">
        <v>10213930</v>
      </c>
      <c r="E14" s="16">
        <f t="shared" si="5"/>
        <v>0.52220642571895004</v>
      </c>
      <c r="F14" s="15">
        <v>9345251</v>
      </c>
      <c r="G14" s="17">
        <f t="shared" si="6"/>
        <v>0.4777935742810499</v>
      </c>
      <c r="H14" s="15">
        <f>SUM(C14-D14-F14)</f>
        <v>0</v>
      </c>
      <c r="I14" s="18">
        <f t="shared" si="8"/>
        <v>0</v>
      </c>
    </row>
    <row r="15" spans="1:9">
      <c r="A15" s="9" t="s">
        <v>3</v>
      </c>
      <c r="B15" s="10">
        <v>91000000</v>
      </c>
      <c r="C15" s="10">
        <v>89301999</v>
      </c>
      <c r="D15" s="10">
        <v>59714941</v>
      </c>
      <c r="E15" s="19">
        <f t="shared" si="5"/>
        <v>0.66868537847624221</v>
      </c>
      <c r="F15" s="10">
        <v>29587058</v>
      </c>
      <c r="G15" s="12">
        <f t="shared" si="6"/>
        <v>0.33131462152375785</v>
      </c>
      <c r="H15" s="10">
        <f t="shared" ref="H15:H17" si="9">SUM(C15-D15-F15)</f>
        <v>0</v>
      </c>
      <c r="I15" s="13">
        <f t="shared" si="8"/>
        <v>0</v>
      </c>
    </row>
    <row r="16" spans="1:9">
      <c r="A16" s="14" t="s">
        <v>4</v>
      </c>
      <c r="B16" s="15">
        <v>56393901</v>
      </c>
      <c r="C16" s="15">
        <v>67380574</v>
      </c>
      <c r="D16" s="15">
        <v>26890785</v>
      </c>
      <c r="E16" s="16">
        <f t="shared" si="5"/>
        <v>0.39908809622191704</v>
      </c>
      <c r="F16" s="15">
        <v>40489789</v>
      </c>
      <c r="G16" s="17">
        <f t="shared" si="6"/>
        <v>0.60091190377808301</v>
      </c>
      <c r="H16" s="15">
        <f t="shared" si="9"/>
        <v>0</v>
      </c>
      <c r="I16" s="18">
        <f t="shared" si="8"/>
        <v>0</v>
      </c>
    </row>
    <row r="17" spans="1:9">
      <c r="A17" s="9" t="s">
        <v>5</v>
      </c>
      <c r="B17" s="10">
        <v>217156348</v>
      </c>
      <c r="C17" s="10">
        <v>217156348</v>
      </c>
      <c r="D17" s="10">
        <v>157362926</v>
      </c>
      <c r="E17" s="12">
        <f t="shared" si="5"/>
        <v>0.7246526636191174</v>
      </c>
      <c r="F17" s="10">
        <v>39447457</v>
      </c>
      <c r="G17" s="12">
        <f t="shared" si="6"/>
        <v>0.181654634383518</v>
      </c>
      <c r="H17" s="10">
        <f t="shared" si="9"/>
        <v>20345965</v>
      </c>
      <c r="I17" s="13">
        <f t="shared" si="8"/>
        <v>9.3692701997364597E-2</v>
      </c>
    </row>
    <row r="18" spans="1:9">
      <c r="A18" s="14" t="s">
        <v>6</v>
      </c>
      <c r="B18" s="15">
        <v>40127926</v>
      </c>
      <c r="C18" s="15">
        <v>67198859</v>
      </c>
      <c r="D18" s="15">
        <v>28253893</v>
      </c>
      <c r="E18" s="16">
        <f t="shared" si="5"/>
        <v>0.42045197523368666</v>
      </c>
      <c r="F18" s="15">
        <v>38944966</v>
      </c>
      <c r="G18" s="17">
        <f t="shared" si="6"/>
        <v>0.5795480247663134</v>
      </c>
      <c r="H18" s="15">
        <f>SUM(C18-D18-F18)</f>
        <v>0</v>
      </c>
      <c r="I18" s="18">
        <f t="shared" si="8"/>
        <v>0</v>
      </c>
    </row>
    <row r="19" spans="1:9">
      <c r="A19" s="20" t="s">
        <v>7</v>
      </c>
      <c r="B19" s="10">
        <f>SUM(B13:B18)</f>
        <v>463019552</v>
      </c>
      <c r="C19" s="10">
        <f>SUM(C13:C18)</f>
        <v>499375838</v>
      </c>
      <c r="D19" s="10">
        <f>SUM(D13:D18)</f>
        <v>284644157</v>
      </c>
      <c r="E19" s="12">
        <f t="shared" si="5"/>
        <v>0.56999985850336632</v>
      </c>
      <c r="F19" s="10">
        <f>SUM(F13:F18)</f>
        <v>178478634</v>
      </c>
      <c r="G19" s="12">
        <f t="shared" si="6"/>
        <v>0.35740342327095126</v>
      </c>
      <c r="H19" s="10">
        <f>SUM(H13:H18)</f>
        <v>36253047</v>
      </c>
      <c r="I19" s="13">
        <f t="shared" si="8"/>
        <v>7.2596718225682352E-2</v>
      </c>
    </row>
    <row r="20" spans="1:9">
      <c r="A20" s="21"/>
      <c r="B20" s="6"/>
      <c r="C20" s="6"/>
      <c r="D20" s="6"/>
      <c r="E20" s="7"/>
      <c r="F20" s="6"/>
      <c r="G20" s="7"/>
      <c r="H20" s="6"/>
      <c r="I20" s="8"/>
    </row>
    <row r="21" spans="1:9" ht="15.75">
      <c r="A21" s="5" t="s">
        <v>8</v>
      </c>
      <c r="B21" s="6"/>
      <c r="C21" s="6"/>
      <c r="D21" s="6"/>
      <c r="E21" s="7"/>
      <c r="F21" s="6"/>
      <c r="G21" s="7"/>
      <c r="H21" s="6"/>
      <c r="I21" s="8"/>
    </row>
    <row r="22" spans="1:9">
      <c r="A22" s="22" t="s">
        <v>9</v>
      </c>
      <c r="B22" s="10">
        <v>38778877</v>
      </c>
      <c r="C22" s="10">
        <v>38778877</v>
      </c>
      <c r="D22" s="10">
        <v>2274264</v>
      </c>
      <c r="E22" s="11">
        <f t="shared" ref="E22:E28" si="10">D22/C22</f>
        <v>5.8646979385194677E-2</v>
      </c>
      <c r="F22" s="10">
        <v>20581594</v>
      </c>
      <c r="G22" s="12">
        <f t="shared" ref="G22:G28" si="11">F22/C22</f>
        <v>0.53074239359742159</v>
      </c>
      <c r="H22" s="10">
        <f t="shared" ref="H22" si="12">SUM(C22-D22-F22)</f>
        <v>15923019</v>
      </c>
      <c r="I22" s="13">
        <f t="shared" ref="I22:I28" si="13">SUM(H22/C22)</f>
        <v>0.41061062701738371</v>
      </c>
    </row>
    <row r="23" spans="1:9">
      <c r="A23" s="23" t="s">
        <v>10</v>
      </c>
      <c r="B23" s="6">
        <v>19562500</v>
      </c>
      <c r="C23" s="15">
        <v>19559182</v>
      </c>
      <c r="D23" s="15">
        <v>11926010</v>
      </c>
      <c r="E23" s="24">
        <f t="shared" si="10"/>
        <v>0.60973971201863142</v>
      </c>
      <c r="F23" s="6">
        <v>7633172</v>
      </c>
      <c r="G23" s="25">
        <f t="shared" si="11"/>
        <v>0.39026028798136853</v>
      </c>
      <c r="H23" s="26">
        <f>SUM(C23-D23-F23)</f>
        <v>0</v>
      </c>
      <c r="I23" s="27">
        <f t="shared" si="13"/>
        <v>0</v>
      </c>
    </row>
    <row r="24" spans="1:9">
      <c r="A24" s="22" t="s">
        <v>11</v>
      </c>
      <c r="B24" s="10">
        <v>91000000</v>
      </c>
      <c r="C24" s="10">
        <v>91000000</v>
      </c>
      <c r="D24" s="10">
        <v>70307573</v>
      </c>
      <c r="E24" s="19">
        <f t="shared" si="10"/>
        <v>0.7726106923076923</v>
      </c>
      <c r="F24" s="10">
        <v>18602833</v>
      </c>
      <c r="G24" s="12">
        <f t="shared" si="11"/>
        <v>0.20442673626373625</v>
      </c>
      <c r="H24" s="10">
        <f t="shared" ref="H24:H26" si="14">SUM(C24-D24-F24)</f>
        <v>2089594</v>
      </c>
      <c r="I24" s="13">
        <f t="shared" si="13"/>
        <v>2.2962571428571429E-2</v>
      </c>
    </row>
    <row r="25" spans="1:9">
      <c r="A25" s="23" t="s">
        <v>12</v>
      </c>
      <c r="B25" s="6">
        <v>56393901</v>
      </c>
      <c r="C25" s="15">
        <v>67380436</v>
      </c>
      <c r="D25" s="6">
        <v>29779745</v>
      </c>
      <c r="E25" s="24">
        <f t="shared" si="10"/>
        <v>0.44196426689788709</v>
      </c>
      <c r="F25" s="6">
        <v>37600691</v>
      </c>
      <c r="G25" s="25">
        <f t="shared" si="11"/>
        <v>0.55803573310211285</v>
      </c>
      <c r="H25" s="26">
        <f t="shared" si="14"/>
        <v>0</v>
      </c>
      <c r="I25" s="27">
        <f t="shared" si="13"/>
        <v>0</v>
      </c>
    </row>
    <row r="26" spans="1:9">
      <c r="A26" s="22" t="s">
        <v>13</v>
      </c>
      <c r="B26" s="10">
        <v>217156348</v>
      </c>
      <c r="C26" s="10">
        <v>217156348</v>
      </c>
      <c r="D26" s="10">
        <v>171818990</v>
      </c>
      <c r="E26" s="12">
        <f t="shared" si="10"/>
        <v>0.79122250665221172</v>
      </c>
      <c r="F26" s="10">
        <v>22963614</v>
      </c>
      <c r="G26" s="12">
        <f t="shared" si="11"/>
        <v>0.10574691558176323</v>
      </c>
      <c r="H26" s="10">
        <f t="shared" si="14"/>
        <v>22373744</v>
      </c>
      <c r="I26" s="13">
        <f t="shared" si="13"/>
        <v>0.10303057776602506</v>
      </c>
    </row>
    <row r="27" spans="1:9">
      <c r="A27" s="23" t="s">
        <v>14</v>
      </c>
      <c r="B27" s="15">
        <v>40127926</v>
      </c>
      <c r="C27" s="15">
        <v>67198859</v>
      </c>
      <c r="D27" s="15">
        <v>34004826</v>
      </c>
      <c r="E27" s="16">
        <f t="shared" si="10"/>
        <v>0.5060327884436252</v>
      </c>
      <c r="F27" s="15">
        <v>33194033</v>
      </c>
      <c r="G27" s="17">
        <f t="shared" si="11"/>
        <v>0.4939672115563748</v>
      </c>
      <c r="H27" s="15">
        <f>SUM(C27-D27-F27)</f>
        <v>0</v>
      </c>
      <c r="I27" s="18">
        <f t="shared" si="13"/>
        <v>0</v>
      </c>
    </row>
    <row r="28" spans="1:9">
      <c r="A28" s="20" t="s">
        <v>7</v>
      </c>
      <c r="B28" s="10">
        <f>SUM(B22:B27)</f>
        <v>463019552</v>
      </c>
      <c r="C28" s="10">
        <f>SUM(C22:C27)</f>
        <v>501073702</v>
      </c>
      <c r="D28" s="10">
        <f>SUM(D22:D27)</f>
        <v>320111408</v>
      </c>
      <c r="E28" s="12">
        <f t="shared" si="10"/>
        <v>0.63885094492546324</v>
      </c>
      <c r="F28" s="10">
        <f>SUM(F22:F27)</f>
        <v>140575937</v>
      </c>
      <c r="G28" s="12">
        <f t="shared" si="11"/>
        <v>0.28054942105103731</v>
      </c>
      <c r="H28" s="10">
        <f>SUM(H22:H27)</f>
        <v>40386357</v>
      </c>
      <c r="I28" s="13">
        <f t="shared" si="13"/>
        <v>8.05996340234994E-2</v>
      </c>
    </row>
    <row r="29" spans="1:9">
      <c r="A29" s="21"/>
      <c r="B29" s="6"/>
      <c r="C29" s="6"/>
      <c r="D29" s="6"/>
      <c r="E29" s="7"/>
      <c r="F29" s="6"/>
      <c r="G29" s="7"/>
      <c r="H29" s="6"/>
      <c r="I29" s="8"/>
    </row>
    <row r="30" spans="1:9" ht="15.75">
      <c r="A30" s="5" t="s">
        <v>15</v>
      </c>
      <c r="B30" s="6"/>
      <c r="C30" s="6"/>
      <c r="D30" s="6"/>
      <c r="E30" s="7"/>
      <c r="F30" s="6"/>
      <c r="G30" s="7"/>
      <c r="H30" s="6"/>
      <c r="I30" s="8"/>
    </row>
    <row r="31" spans="1:9">
      <c r="A31" s="28" t="s">
        <v>16</v>
      </c>
      <c r="B31" s="29">
        <v>38778877</v>
      </c>
      <c r="C31" s="29">
        <v>38778877</v>
      </c>
      <c r="D31" s="29">
        <v>5754879</v>
      </c>
      <c r="E31" s="30">
        <f t="shared" ref="E31:E37" si="15">D31/C31</f>
        <v>0.14840241505704252</v>
      </c>
      <c r="F31" s="29">
        <v>6503922</v>
      </c>
      <c r="G31" s="31">
        <f t="shared" ref="G31:G37" si="16">F31/C31</f>
        <v>0.16771816264818601</v>
      </c>
      <c r="H31" s="29">
        <f t="shared" ref="H31:H35" si="17">SUM(C31-D31-F31)</f>
        <v>26520076</v>
      </c>
      <c r="I31" s="32">
        <f t="shared" ref="I31:I37" si="18">SUM(H31/C31)</f>
        <v>0.6838794222947715</v>
      </c>
    </row>
    <row r="32" spans="1:9">
      <c r="A32" s="33" t="s">
        <v>17</v>
      </c>
      <c r="B32" s="6">
        <v>19562500</v>
      </c>
      <c r="C32" s="6">
        <v>19073737</v>
      </c>
      <c r="D32" s="6">
        <v>12192539</v>
      </c>
      <c r="E32" s="24">
        <f t="shared" si="15"/>
        <v>0.6392317876669894</v>
      </c>
      <c r="F32" s="6">
        <v>6880898</v>
      </c>
      <c r="G32" s="25">
        <f t="shared" si="16"/>
        <v>0.36075248389972031</v>
      </c>
      <c r="H32" s="26">
        <v>0</v>
      </c>
      <c r="I32" s="27">
        <f t="shared" si="18"/>
        <v>0</v>
      </c>
    </row>
    <row r="33" spans="1:9">
      <c r="A33" s="28" t="s">
        <v>18</v>
      </c>
      <c r="B33" s="29">
        <v>91000000</v>
      </c>
      <c r="C33" s="29">
        <v>91000000</v>
      </c>
      <c r="D33" s="29">
        <v>36437072</v>
      </c>
      <c r="E33" s="34">
        <f t="shared" si="15"/>
        <v>0.40040738461538461</v>
      </c>
      <c r="F33" s="29">
        <v>12734722</v>
      </c>
      <c r="G33" s="31">
        <f t="shared" si="16"/>
        <v>0.13994200000000001</v>
      </c>
      <c r="H33" s="29">
        <f t="shared" si="17"/>
        <v>41828206</v>
      </c>
      <c r="I33" s="32">
        <f t="shared" si="18"/>
        <v>0.45965061538461538</v>
      </c>
    </row>
    <row r="34" spans="1:9">
      <c r="A34" s="33" t="s">
        <v>19</v>
      </c>
      <c r="B34" s="6">
        <v>56393901</v>
      </c>
      <c r="C34" s="6">
        <v>67455180</v>
      </c>
      <c r="D34" s="6">
        <v>22855492</v>
      </c>
      <c r="E34" s="24">
        <f t="shared" si="15"/>
        <v>0.33882486118931121</v>
      </c>
      <c r="F34" s="6">
        <v>31802939</v>
      </c>
      <c r="G34" s="25">
        <f t="shared" si="16"/>
        <v>0.47146770640890734</v>
      </c>
      <c r="H34" s="26">
        <f t="shared" si="17"/>
        <v>12796749</v>
      </c>
      <c r="I34" s="27">
        <f t="shared" si="18"/>
        <v>0.18970743240178145</v>
      </c>
    </row>
    <row r="35" spans="1:9">
      <c r="A35" s="28" t="s">
        <v>20</v>
      </c>
      <c r="B35" s="29">
        <v>217156348</v>
      </c>
      <c r="C35" s="29">
        <v>217156348</v>
      </c>
      <c r="D35" s="29">
        <v>174204035</v>
      </c>
      <c r="E35" s="31">
        <f t="shared" si="15"/>
        <v>0.80220558415358878</v>
      </c>
      <c r="F35" s="29">
        <v>14226767</v>
      </c>
      <c r="G35" s="31">
        <f t="shared" si="16"/>
        <v>6.5513935609195273E-2</v>
      </c>
      <c r="H35" s="29">
        <f t="shared" si="17"/>
        <v>28725546</v>
      </c>
      <c r="I35" s="32">
        <f t="shared" si="18"/>
        <v>0.132280480237216</v>
      </c>
    </row>
    <row r="36" spans="1:9">
      <c r="A36" s="35" t="s">
        <v>21</v>
      </c>
      <c r="B36" s="26">
        <v>200000000</v>
      </c>
      <c r="C36" s="26">
        <v>64698859</v>
      </c>
      <c r="D36" s="26">
        <v>55788445</v>
      </c>
      <c r="E36" s="24">
        <f t="shared" si="15"/>
        <v>0.862278653167593</v>
      </c>
      <c r="F36" s="26">
        <v>20113762</v>
      </c>
      <c r="G36" s="25">
        <f t="shared" si="16"/>
        <v>0.31088279315714051</v>
      </c>
      <c r="H36" s="26">
        <f>SUM(C36-D36)</f>
        <v>8910414</v>
      </c>
      <c r="I36" s="27">
        <f t="shared" si="18"/>
        <v>0.13772134683240705</v>
      </c>
    </row>
    <row r="37" spans="1:9">
      <c r="A37" s="36" t="s">
        <v>7</v>
      </c>
      <c r="B37" s="29">
        <f>SUM(B31:B36)</f>
        <v>622891626</v>
      </c>
      <c r="C37" s="29">
        <f>SUM(C31:C36)</f>
        <v>498163001</v>
      </c>
      <c r="D37" s="29">
        <f>SUM(D31:D36)</f>
        <v>307232462</v>
      </c>
      <c r="E37" s="31">
        <f t="shared" si="15"/>
        <v>0.61673079169522671</v>
      </c>
      <c r="F37" s="29">
        <f>SUM(F31:F36)</f>
        <v>92263010</v>
      </c>
      <c r="G37" s="31">
        <f t="shared" si="16"/>
        <v>0.18520646819373082</v>
      </c>
      <c r="H37" s="29">
        <f>SUM(H31:H36)</f>
        <v>118780991</v>
      </c>
      <c r="I37" s="32">
        <f t="shared" si="18"/>
        <v>0.2384380027452099</v>
      </c>
    </row>
    <row r="38" spans="1:9">
      <c r="A38" s="21"/>
      <c r="B38" s="6"/>
      <c r="C38" s="6"/>
      <c r="D38" s="6"/>
      <c r="E38" s="7"/>
      <c r="F38" s="6"/>
      <c r="G38" s="7"/>
      <c r="H38" s="6"/>
      <c r="I38" s="8"/>
    </row>
    <row r="39" spans="1:9" ht="15.75">
      <c r="A39" s="5" t="s">
        <v>22</v>
      </c>
      <c r="B39" s="6"/>
      <c r="C39" s="6"/>
      <c r="D39" s="6"/>
      <c r="E39" s="7"/>
      <c r="F39" s="6"/>
      <c r="G39" s="7"/>
      <c r="H39" s="6"/>
      <c r="I39" s="8"/>
    </row>
    <row r="40" spans="1:9">
      <c r="A40" s="28" t="s">
        <v>23</v>
      </c>
      <c r="B40" s="29">
        <v>38778877</v>
      </c>
      <c r="C40" s="29">
        <v>38778877</v>
      </c>
      <c r="D40" s="29">
        <v>8386884.2800000003</v>
      </c>
      <c r="E40" s="30">
        <f t="shared" ref="E40:E46" si="19">D40/C40</f>
        <v>0.21627455276747701</v>
      </c>
      <c r="F40" s="29">
        <v>2533050.42</v>
      </c>
      <c r="G40" s="31">
        <f t="shared" ref="G40:G46" si="20">F40/C40</f>
        <v>6.5320365517547094E-2</v>
      </c>
      <c r="H40" s="29">
        <f t="shared" ref="H40:H45" si="21">SUM(C40-D40-F40)</f>
        <v>27858942.299999997</v>
      </c>
      <c r="I40" s="32">
        <f t="shared" ref="I40:I46" si="22">SUM(H40/C40)</f>
        <v>0.71840508171497586</v>
      </c>
    </row>
    <row r="41" spans="1:9">
      <c r="A41" s="33" t="s">
        <v>24</v>
      </c>
      <c r="B41" s="6">
        <v>19562500</v>
      </c>
      <c r="C41" s="6">
        <v>19562500</v>
      </c>
      <c r="D41" s="6">
        <v>6092097</v>
      </c>
      <c r="E41" s="24">
        <f t="shared" si="19"/>
        <v>0.31141709904153353</v>
      </c>
      <c r="F41" s="6">
        <v>4990681</v>
      </c>
      <c r="G41" s="25">
        <f t="shared" si="20"/>
        <v>0.25511468370607027</v>
      </c>
      <c r="H41" s="26">
        <f t="shared" si="21"/>
        <v>8479722</v>
      </c>
      <c r="I41" s="27">
        <f t="shared" si="22"/>
        <v>0.43346821725239615</v>
      </c>
    </row>
    <row r="42" spans="1:9">
      <c r="A42" s="28" t="s">
        <v>25</v>
      </c>
      <c r="B42" s="29">
        <v>91000000</v>
      </c>
      <c r="C42" s="29">
        <v>91000000</v>
      </c>
      <c r="D42" s="29">
        <v>29260218</v>
      </c>
      <c r="E42" s="34">
        <f t="shared" si="19"/>
        <v>0.32154085714285713</v>
      </c>
      <c r="F42" s="29">
        <v>8257861</v>
      </c>
      <c r="G42" s="31">
        <f t="shared" si="20"/>
        <v>9.074572527472527E-2</v>
      </c>
      <c r="H42" s="29">
        <f t="shared" si="21"/>
        <v>53481921</v>
      </c>
      <c r="I42" s="32">
        <f t="shared" si="22"/>
        <v>0.58771341758241757</v>
      </c>
    </row>
    <row r="43" spans="1:9">
      <c r="A43" s="33" t="s">
        <v>26</v>
      </c>
      <c r="B43" s="6">
        <v>56393901</v>
      </c>
      <c r="C43" s="6">
        <v>59932443</v>
      </c>
      <c r="D43" s="6">
        <v>26555599</v>
      </c>
      <c r="E43" s="24">
        <f t="shared" si="19"/>
        <v>0.44309221634766333</v>
      </c>
      <c r="F43" s="6">
        <v>25920990</v>
      </c>
      <c r="G43" s="25">
        <f t="shared" si="20"/>
        <v>0.43250347729025496</v>
      </c>
      <c r="H43" s="26">
        <f t="shared" si="21"/>
        <v>7455854</v>
      </c>
      <c r="I43" s="27">
        <f t="shared" si="22"/>
        <v>0.12440430636208172</v>
      </c>
    </row>
    <row r="44" spans="1:9">
      <c r="A44" s="28" t="s">
        <v>27</v>
      </c>
      <c r="B44" s="29">
        <v>217156348</v>
      </c>
      <c r="C44" s="29">
        <v>217156348</v>
      </c>
      <c r="D44" s="29">
        <v>179531584</v>
      </c>
      <c r="E44" s="31">
        <f t="shared" si="19"/>
        <v>0.82673882506073459</v>
      </c>
      <c r="F44" s="29">
        <v>11215827</v>
      </c>
      <c r="G44" s="31">
        <f t="shared" si="20"/>
        <v>5.1648625993655044E-2</v>
      </c>
      <c r="H44" s="29">
        <f t="shared" si="21"/>
        <v>26408937</v>
      </c>
      <c r="I44" s="32">
        <f t="shared" si="22"/>
        <v>0.12161254894561038</v>
      </c>
    </row>
    <row r="45" spans="1:9">
      <c r="A45" s="33" t="s">
        <v>28</v>
      </c>
      <c r="B45" s="6">
        <v>200000000</v>
      </c>
      <c r="C45" s="6">
        <v>62655451</v>
      </c>
      <c r="D45" s="6">
        <v>45815594</v>
      </c>
      <c r="E45" s="24">
        <f t="shared" si="19"/>
        <v>0.73123077511643797</v>
      </c>
      <c r="F45" s="6">
        <v>13488142</v>
      </c>
      <c r="G45" s="25">
        <f t="shared" si="20"/>
        <v>0.21527483698106331</v>
      </c>
      <c r="H45" s="26">
        <f t="shared" si="21"/>
        <v>3351715</v>
      </c>
      <c r="I45" s="27">
        <f t="shared" si="22"/>
        <v>5.3494387902498698E-2</v>
      </c>
    </row>
    <row r="46" spans="1:9">
      <c r="A46" s="36" t="s">
        <v>7</v>
      </c>
      <c r="B46" s="29">
        <f>SUM(B40:B45)</f>
        <v>622891626</v>
      </c>
      <c r="C46" s="29">
        <f>SUM(C40:C45)</f>
        <v>489085619</v>
      </c>
      <c r="D46" s="29">
        <f>SUM(D40:D45)</f>
        <v>295641976.27999997</v>
      </c>
      <c r="E46" s="31">
        <f t="shared" si="19"/>
        <v>0.60447898035619807</v>
      </c>
      <c r="F46" s="29">
        <f>SUM(F40:F45)</f>
        <v>66406551.420000002</v>
      </c>
      <c r="G46" s="31">
        <f t="shared" si="20"/>
        <v>0.13577694546770144</v>
      </c>
      <c r="H46" s="29">
        <f>SUM(H40:H45)</f>
        <v>127037091.3</v>
      </c>
      <c r="I46" s="32">
        <f t="shared" si="22"/>
        <v>0.25974407417610046</v>
      </c>
    </row>
    <row r="47" spans="1:9">
      <c r="A47" s="21"/>
      <c r="B47" s="6"/>
      <c r="C47" s="6"/>
      <c r="D47" s="6"/>
      <c r="E47" s="7"/>
      <c r="F47" s="6"/>
      <c r="G47" s="7"/>
      <c r="H47" s="6"/>
      <c r="I47" s="8"/>
    </row>
    <row r="48" spans="1:9" ht="15.75">
      <c r="A48" s="5" t="s">
        <v>29</v>
      </c>
      <c r="B48" s="6"/>
      <c r="C48" s="6"/>
      <c r="D48" s="6"/>
      <c r="E48" s="7"/>
      <c r="F48" s="6"/>
      <c r="G48" s="7"/>
      <c r="H48" s="6"/>
      <c r="I48" s="8"/>
    </row>
    <row r="49" spans="1:9">
      <c r="A49" s="28" t="s">
        <v>30</v>
      </c>
      <c r="B49" s="29">
        <v>38778877</v>
      </c>
      <c r="C49" s="29">
        <v>38778877</v>
      </c>
      <c r="D49" s="29">
        <v>7839491.3700000001</v>
      </c>
      <c r="E49" s="30">
        <f t="shared" ref="E49:E55" si="23">D49/C49</f>
        <v>0.20215880336091219</v>
      </c>
      <c r="F49" s="29">
        <v>2531236</v>
      </c>
      <c r="G49" s="31">
        <f t="shared" ref="G49:G55" si="24">F49/C49</f>
        <v>6.5273576643284439E-2</v>
      </c>
      <c r="H49" s="29">
        <f t="shared" ref="H49:H54" si="25">SUM(C49-D49-F49)</f>
        <v>28408149.629999999</v>
      </c>
      <c r="I49" s="32">
        <f t="shared" ref="I49:I55" si="26">SUM(H49/C49)</f>
        <v>0.73256761999580333</v>
      </c>
    </row>
    <row r="50" spans="1:9">
      <c r="A50" s="33" t="s">
        <v>31</v>
      </c>
      <c r="B50" s="6">
        <v>19562500</v>
      </c>
      <c r="C50" s="6">
        <v>19562500</v>
      </c>
      <c r="D50" s="6">
        <v>8532569</v>
      </c>
      <c r="E50" s="24">
        <f t="shared" si="23"/>
        <v>0.43616966134185303</v>
      </c>
      <c r="F50" s="6">
        <v>2392501</v>
      </c>
      <c r="G50" s="25">
        <f t="shared" si="24"/>
        <v>0.12230037060702875</v>
      </c>
      <c r="H50" s="26">
        <f t="shared" si="25"/>
        <v>8637430</v>
      </c>
      <c r="I50" s="27">
        <f t="shared" si="26"/>
        <v>0.44152996805111822</v>
      </c>
    </row>
    <row r="51" spans="1:9">
      <c r="A51" s="28" t="s">
        <v>32</v>
      </c>
      <c r="B51" s="29">
        <v>91000000</v>
      </c>
      <c r="C51" s="29">
        <v>91000000</v>
      </c>
      <c r="D51" s="29">
        <v>31513563</v>
      </c>
      <c r="E51" s="34">
        <f t="shared" si="23"/>
        <v>0.34630289010989013</v>
      </c>
      <c r="F51" s="29">
        <v>4330345</v>
      </c>
      <c r="G51" s="31">
        <f t="shared" si="24"/>
        <v>4.7586208791208791E-2</v>
      </c>
      <c r="H51" s="29">
        <f t="shared" si="25"/>
        <v>55156092</v>
      </c>
      <c r="I51" s="32">
        <f t="shared" si="26"/>
        <v>0.60611090109890109</v>
      </c>
    </row>
    <row r="52" spans="1:9">
      <c r="A52" s="33" t="s">
        <v>33</v>
      </c>
      <c r="B52" s="6">
        <v>56393901</v>
      </c>
      <c r="C52" s="6">
        <v>59932443</v>
      </c>
      <c r="D52" s="6">
        <v>30669243</v>
      </c>
      <c r="E52" s="24">
        <f t="shared" si="23"/>
        <v>0.51173023265545836</v>
      </c>
      <c r="F52" s="6">
        <v>18600253</v>
      </c>
      <c r="G52" s="25">
        <f t="shared" si="24"/>
        <v>0.31035365936943365</v>
      </c>
      <c r="H52" s="26">
        <f t="shared" si="25"/>
        <v>10662947</v>
      </c>
      <c r="I52" s="27">
        <f t="shared" si="26"/>
        <v>0.1779161079751079</v>
      </c>
    </row>
    <row r="53" spans="1:9">
      <c r="A53" s="28" t="s">
        <v>34</v>
      </c>
      <c r="B53" s="29">
        <v>217156348</v>
      </c>
      <c r="C53" s="29">
        <v>217156348</v>
      </c>
      <c r="D53" s="29">
        <v>154977395</v>
      </c>
      <c r="E53" s="31">
        <f t="shared" si="23"/>
        <v>0.71366734809889143</v>
      </c>
      <c r="F53" s="29">
        <v>8294124</v>
      </c>
      <c r="G53" s="31">
        <f t="shared" si="24"/>
        <v>3.8194250715618036E-2</v>
      </c>
      <c r="H53" s="29">
        <f t="shared" si="25"/>
        <v>53884829</v>
      </c>
      <c r="I53" s="32">
        <f t="shared" si="26"/>
        <v>0.24813840118549055</v>
      </c>
    </row>
    <row r="54" spans="1:9">
      <c r="A54" s="33" t="s">
        <v>35</v>
      </c>
      <c r="B54" s="6">
        <v>200000000</v>
      </c>
      <c r="C54" s="6">
        <v>60235481</v>
      </c>
      <c r="D54" s="6">
        <v>36687187</v>
      </c>
      <c r="E54" s="24">
        <f t="shared" si="23"/>
        <v>0.60906273828875046</v>
      </c>
      <c r="F54" s="6">
        <v>8408329</v>
      </c>
      <c r="G54" s="25">
        <f t="shared" si="24"/>
        <v>0.13959096632763671</v>
      </c>
      <c r="H54" s="26">
        <f t="shared" si="25"/>
        <v>15139965</v>
      </c>
      <c r="I54" s="27">
        <f t="shared" si="26"/>
        <v>0.25134629538361286</v>
      </c>
    </row>
    <row r="55" spans="1:9">
      <c r="A55" s="36" t="s">
        <v>7</v>
      </c>
      <c r="B55" s="29">
        <f>SUM(B49:B54)</f>
        <v>622891626</v>
      </c>
      <c r="C55" s="29">
        <f>SUM(C49:C54)</f>
        <v>486665649</v>
      </c>
      <c r="D55" s="29">
        <f>SUM(D49:D54)</f>
        <v>270219448.37</v>
      </c>
      <c r="E55" s="31">
        <f t="shared" si="23"/>
        <v>0.5552466029300539</v>
      </c>
      <c r="F55" s="29">
        <f>SUM(F49:F54)</f>
        <v>44556788</v>
      </c>
      <c r="G55" s="31">
        <f t="shared" si="24"/>
        <v>9.1555235286392686E-2</v>
      </c>
      <c r="H55" s="29">
        <f>SUM(H49:H54)</f>
        <v>171889412.63</v>
      </c>
      <c r="I55" s="32">
        <f t="shared" si="26"/>
        <v>0.35319816178355334</v>
      </c>
    </row>
    <row r="56" spans="1:9">
      <c r="A56" s="21"/>
      <c r="B56" s="6"/>
      <c r="C56" s="6"/>
      <c r="D56" s="6"/>
      <c r="E56" s="7"/>
      <c r="F56" s="6"/>
      <c r="G56" s="7"/>
      <c r="H56" s="6"/>
      <c r="I56" s="8"/>
    </row>
    <row r="57" spans="1:9" ht="15.75">
      <c r="A57" s="5" t="s">
        <v>36</v>
      </c>
      <c r="B57" s="6"/>
      <c r="C57" s="6"/>
      <c r="D57" s="6"/>
      <c r="E57" s="7"/>
      <c r="F57" s="6"/>
      <c r="G57" s="7"/>
      <c r="H57" s="6"/>
      <c r="I57" s="8"/>
    </row>
    <row r="58" spans="1:9">
      <c r="A58" s="28" t="s">
        <v>37</v>
      </c>
      <c r="B58" s="29">
        <v>38778877</v>
      </c>
      <c r="C58" s="29">
        <v>38778877</v>
      </c>
      <c r="D58" s="29">
        <v>2162778.3199999998</v>
      </c>
      <c r="E58" s="31">
        <f t="shared" ref="E58:E64" si="27">D58/C58</f>
        <v>5.5772071996824456E-2</v>
      </c>
      <c r="F58" s="29">
        <v>1793696.42</v>
      </c>
      <c r="G58" s="31">
        <f t="shared" ref="G58:G64" si="28">F58/C58</f>
        <v>4.6254470442761916E-2</v>
      </c>
      <c r="H58" s="29">
        <f t="shared" ref="H58:H63" si="29">SUM(C58-D58-F58)</f>
        <v>34822402.259999998</v>
      </c>
      <c r="I58" s="32">
        <f t="shared" ref="I58:I64" si="30">SUM(H58/C58)</f>
        <v>0.89797345756041358</v>
      </c>
    </row>
    <row r="59" spans="1:9">
      <c r="A59" s="33" t="s">
        <v>38</v>
      </c>
      <c r="B59" s="6">
        <v>19562500</v>
      </c>
      <c r="C59" s="6">
        <v>19562500</v>
      </c>
      <c r="D59" s="6">
        <v>8931737</v>
      </c>
      <c r="E59" s="24">
        <f t="shared" si="27"/>
        <v>0.45657441533546328</v>
      </c>
      <c r="F59" s="6">
        <v>943263</v>
      </c>
      <c r="G59" s="25">
        <f t="shared" si="28"/>
        <v>4.8217916932907348E-2</v>
      </c>
      <c r="H59" s="26">
        <f t="shared" si="29"/>
        <v>9687500</v>
      </c>
      <c r="I59" s="27">
        <f t="shared" si="30"/>
        <v>0.49520766773162939</v>
      </c>
    </row>
    <row r="60" spans="1:9">
      <c r="A60" s="28" t="s">
        <v>39</v>
      </c>
      <c r="B60" s="29">
        <v>91000000</v>
      </c>
      <c r="C60" s="29">
        <v>91000000</v>
      </c>
      <c r="D60" s="29">
        <v>10624197</v>
      </c>
      <c r="E60" s="34">
        <f t="shared" si="27"/>
        <v>0.11674941758241758</v>
      </c>
      <c r="F60" s="29">
        <v>2370519</v>
      </c>
      <c r="G60" s="31">
        <f t="shared" si="28"/>
        <v>2.604965934065934E-2</v>
      </c>
      <c r="H60" s="29">
        <f t="shared" si="29"/>
        <v>78005284</v>
      </c>
      <c r="I60" s="32">
        <f t="shared" si="30"/>
        <v>0.85720092307692308</v>
      </c>
    </row>
    <row r="61" spans="1:9">
      <c r="A61" s="33" t="s">
        <v>40</v>
      </c>
      <c r="B61" s="6">
        <v>56393901</v>
      </c>
      <c r="C61" s="6">
        <v>58765393</v>
      </c>
      <c r="D61" s="6">
        <v>32020908</v>
      </c>
      <c r="E61" s="24">
        <f t="shared" si="27"/>
        <v>0.54489396505865284</v>
      </c>
      <c r="F61" s="6">
        <v>14055123</v>
      </c>
      <c r="G61" s="25">
        <f t="shared" si="28"/>
        <v>0.23917347068537431</v>
      </c>
      <c r="H61" s="26">
        <f t="shared" si="29"/>
        <v>12689362</v>
      </c>
      <c r="I61" s="27">
        <f t="shared" si="30"/>
        <v>0.2159325642559729</v>
      </c>
    </row>
    <row r="62" spans="1:9">
      <c r="A62" s="28" t="s">
        <v>41</v>
      </c>
      <c r="B62" s="29">
        <v>217156348</v>
      </c>
      <c r="C62" s="29">
        <v>217156348</v>
      </c>
      <c r="D62" s="29">
        <v>97731599</v>
      </c>
      <c r="E62" s="31">
        <f t="shared" si="27"/>
        <v>0.45005177099404897</v>
      </c>
      <c r="F62" s="29">
        <v>5413721</v>
      </c>
      <c r="G62" s="31">
        <f t="shared" si="28"/>
        <v>2.4930060989973916E-2</v>
      </c>
      <c r="H62" s="29">
        <f t="shared" si="29"/>
        <v>114011028</v>
      </c>
      <c r="I62" s="32">
        <f t="shared" si="30"/>
        <v>0.52501816801597712</v>
      </c>
    </row>
    <row r="63" spans="1:9">
      <c r="A63" s="33" t="s">
        <v>42</v>
      </c>
      <c r="B63" s="6">
        <v>200000000</v>
      </c>
      <c r="C63" s="6">
        <v>62400000</v>
      </c>
      <c r="D63" s="6">
        <v>18103047</v>
      </c>
      <c r="E63" s="24">
        <f t="shared" si="27"/>
        <v>0.2901129326923077</v>
      </c>
      <c r="F63" s="6">
        <v>2247514</v>
      </c>
      <c r="G63" s="25">
        <f t="shared" si="28"/>
        <v>3.6017852564102566E-2</v>
      </c>
      <c r="H63" s="26">
        <f t="shared" si="29"/>
        <v>42049439</v>
      </c>
      <c r="I63" s="27">
        <f t="shared" si="30"/>
        <v>0.67386921474358974</v>
      </c>
    </row>
    <row r="64" spans="1:9">
      <c r="A64" s="36" t="s">
        <v>7</v>
      </c>
      <c r="B64" s="29">
        <f>SUM(B58:B63)</f>
        <v>622891626</v>
      </c>
      <c r="C64" s="29">
        <f>SUM(C58:C63)</f>
        <v>487663118</v>
      </c>
      <c r="D64" s="29">
        <f>SUM(D58:D63)</f>
        <v>169574266.31999999</v>
      </c>
      <c r="E64" s="31">
        <f t="shared" si="27"/>
        <v>0.34772829861617705</v>
      </c>
      <c r="F64" s="29">
        <f>SUM(F58:F63)</f>
        <v>26823836.420000002</v>
      </c>
      <c r="G64" s="31">
        <f t="shared" si="28"/>
        <v>5.5004849515808578E-2</v>
      </c>
      <c r="H64" s="29">
        <f>SUM(H58:H63)</f>
        <v>291265015.25999999</v>
      </c>
      <c r="I64" s="32">
        <f t="shared" si="30"/>
        <v>0.59726685186801431</v>
      </c>
    </row>
    <row r="65" spans="1:9">
      <c r="A65" s="21"/>
      <c r="B65" s="6"/>
      <c r="C65" s="6"/>
      <c r="D65" s="6"/>
      <c r="E65" s="7"/>
      <c r="F65" s="6"/>
      <c r="G65" s="7"/>
      <c r="H65" s="6"/>
      <c r="I65" s="8"/>
    </row>
    <row r="66" spans="1:9" ht="15.75">
      <c r="A66" s="5" t="s">
        <v>43</v>
      </c>
      <c r="B66" s="6"/>
      <c r="C66" s="6"/>
      <c r="D66" s="6"/>
      <c r="E66" s="7"/>
      <c r="F66" s="6"/>
      <c r="G66" s="7"/>
      <c r="H66" s="6"/>
      <c r="I66" s="8"/>
    </row>
    <row r="67" spans="1:9">
      <c r="A67" s="28" t="s">
        <v>44</v>
      </c>
      <c r="B67" s="29">
        <v>38778877</v>
      </c>
      <c r="C67" s="29">
        <v>38778877</v>
      </c>
      <c r="D67" s="29">
        <v>903724.93</v>
      </c>
      <c r="E67" s="31">
        <f t="shared" ref="E67:E73" si="31">D67/C67</f>
        <v>2.3304566813525829E-2</v>
      </c>
      <c r="F67" s="29">
        <v>1793696.42</v>
      </c>
      <c r="G67" s="31">
        <f t="shared" ref="G67:G73" si="32">F67/C67</f>
        <v>4.6254470442761916E-2</v>
      </c>
      <c r="H67" s="29">
        <v>36081455</v>
      </c>
      <c r="I67" s="32">
        <f t="shared" ref="I67:I73" si="33">SUM(H67/C67)</f>
        <v>0.93044094598200977</v>
      </c>
    </row>
    <row r="68" spans="1:9">
      <c r="A68" s="33" t="s">
        <v>45</v>
      </c>
      <c r="B68" s="6">
        <v>19562500</v>
      </c>
      <c r="C68" s="6">
        <v>19562500</v>
      </c>
      <c r="D68" s="6">
        <v>6464547</v>
      </c>
      <c r="E68" s="24">
        <f t="shared" si="31"/>
        <v>0.3304560766773163</v>
      </c>
      <c r="F68" s="6">
        <v>108872</v>
      </c>
      <c r="G68" s="25">
        <f t="shared" si="32"/>
        <v>5.5653418530351439E-3</v>
      </c>
      <c r="H68" s="6">
        <v>12989081</v>
      </c>
      <c r="I68" s="27">
        <f t="shared" si="33"/>
        <v>0.66397858146964861</v>
      </c>
    </row>
    <row r="69" spans="1:9">
      <c r="A69" s="28" t="s">
        <v>46</v>
      </c>
      <c r="B69" s="29">
        <v>91000000</v>
      </c>
      <c r="C69" s="29">
        <v>91000000</v>
      </c>
      <c r="D69" s="29">
        <v>7089127</v>
      </c>
      <c r="E69" s="31">
        <f t="shared" si="31"/>
        <v>7.790249450549451E-2</v>
      </c>
      <c r="F69" s="29">
        <v>1191692</v>
      </c>
      <c r="G69" s="31">
        <f t="shared" si="32"/>
        <v>1.3095516483516484E-2</v>
      </c>
      <c r="H69" s="29">
        <v>82719181</v>
      </c>
      <c r="I69" s="32">
        <f t="shared" si="33"/>
        <v>0.90900198901098905</v>
      </c>
    </row>
    <row r="70" spans="1:9">
      <c r="A70" s="33" t="s">
        <v>47</v>
      </c>
      <c r="B70" s="6">
        <v>56393901</v>
      </c>
      <c r="C70" s="6">
        <v>57638273</v>
      </c>
      <c r="D70" s="6">
        <v>29712683</v>
      </c>
      <c r="E70" s="24">
        <f t="shared" si="31"/>
        <v>0.51550265914455828</v>
      </c>
      <c r="F70" s="6">
        <v>6544679</v>
      </c>
      <c r="G70" s="25">
        <f t="shared" si="32"/>
        <v>0.11354745136100799</v>
      </c>
      <c r="H70" s="6">
        <v>21380911</v>
      </c>
      <c r="I70" s="27">
        <f t="shared" si="33"/>
        <v>0.37094988949443369</v>
      </c>
    </row>
    <row r="71" spans="1:9">
      <c r="A71" s="28" t="s">
        <v>48</v>
      </c>
      <c r="B71" s="29">
        <v>217156348</v>
      </c>
      <c r="C71" s="29">
        <v>217156348</v>
      </c>
      <c r="D71" s="29">
        <v>17508535</v>
      </c>
      <c r="E71" s="31">
        <f t="shared" si="31"/>
        <v>8.0626401950727219E-2</v>
      </c>
      <c r="F71" s="29">
        <v>2419828</v>
      </c>
      <c r="G71" s="31">
        <f t="shared" si="32"/>
        <v>1.1143252418299096E-2</v>
      </c>
      <c r="H71" s="29">
        <f>SUM(C71-D71-F71)</f>
        <v>197227985</v>
      </c>
      <c r="I71" s="32">
        <f t="shared" si="33"/>
        <v>0.90823034563097371</v>
      </c>
    </row>
    <row r="72" spans="1:9">
      <c r="A72" s="33" t="s">
        <v>49</v>
      </c>
      <c r="B72" s="6">
        <v>200000000</v>
      </c>
      <c r="C72" s="6">
        <v>200000000</v>
      </c>
      <c r="D72" s="6">
        <v>5139554</v>
      </c>
      <c r="E72" s="24">
        <f t="shared" si="31"/>
        <v>2.5697770000000002E-2</v>
      </c>
      <c r="F72" s="6">
        <v>481243</v>
      </c>
      <c r="G72" s="25">
        <f t="shared" si="32"/>
        <v>2.4062150000000002E-3</v>
      </c>
      <c r="H72" s="6">
        <f>SUM(C72-D72-F72)</f>
        <v>194379203</v>
      </c>
      <c r="I72" s="27">
        <f t="shared" si="33"/>
        <v>0.971896015</v>
      </c>
    </row>
    <row r="73" spans="1:9">
      <c r="A73" s="36" t="s">
        <v>7</v>
      </c>
      <c r="B73" s="29">
        <f>SUM(B67:B72)</f>
        <v>622891626</v>
      </c>
      <c r="C73" s="29">
        <f>SUM(C67:C72)</f>
        <v>624135998</v>
      </c>
      <c r="D73" s="29">
        <f>SUM(D67:D72)</f>
        <v>66818170.93</v>
      </c>
      <c r="E73" s="31">
        <f t="shared" si="31"/>
        <v>0.10705706952349189</v>
      </c>
      <c r="F73" s="29">
        <f>SUM(F67:F72)</f>
        <v>12540010.42</v>
      </c>
      <c r="G73" s="31">
        <f t="shared" si="32"/>
        <v>2.0091791629041719E-2</v>
      </c>
      <c r="H73" s="29">
        <f>SUM(H67:H72)</f>
        <v>544777816</v>
      </c>
      <c r="I73" s="32">
        <f t="shared" si="33"/>
        <v>0.87285113780602674</v>
      </c>
    </row>
    <row r="74" spans="1:9">
      <c r="A74" s="21"/>
      <c r="B74" s="6"/>
      <c r="C74" s="6"/>
      <c r="D74" s="6"/>
      <c r="E74" s="7"/>
      <c r="F74" s="6"/>
      <c r="G74" s="7"/>
      <c r="H74" s="6"/>
      <c r="I74" s="8"/>
    </row>
    <row r="75" spans="1:9" ht="15.75">
      <c r="A75" s="5" t="s">
        <v>50</v>
      </c>
      <c r="B75" s="37"/>
      <c r="C75" s="37"/>
      <c r="D75" s="38"/>
      <c r="E75" s="37"/>
      <c r="F75" s="37"/>
      <c r="G75" s="37"/>
      <c r="H75" s="37"/>
      <c r="I75" s="39"/>
    </row>
    <row r="76" spans="1:9">
      <c r="A76" s="28" t="s">
        <v>51</v>
      </c>
      <c r="B76" s="29">
        <v>38778877</v>
      </c>
      <c r="C76" s="29">
        <v>38778877</v>
      </c>
      <c r="D76" s="29">
        <v>0</v>
      </c>
      <c r="E76" s="31">
        <v>0</v>
      </c>
      <c r="F76" s="29">
        <v>0</v>
      </c>
      <c r="G76" s="31">
        <v>0</v>
      </c>
      <c r="H76" s="29">
        <v>38778877</v>
      </c>
      <c r="I76" s="32">
        <v>1</v>
      </c>
    </row>
    <row r="77" spans="1:9">
      <c r="A77" s="21" t="s">
        <v>52</v>
      </c>
      <c r="B77" s="6">
        <v>19562500</v>
      </c>
      <c r="C77" s="6">
        <v>19562500</v>
      </c>
      <c r="D77" s="6">
        <v>644301</v>
      </c>
      <c r="E77" s="40">
        <v>3.2935514376996808E-2</v>
      </c>
      <c r="F77" s="6">
        <v>22694</v>
      </c>
      <c r="G77" s="40">
        <v>1.1600766773162939E-3</v>
      </c>
      <c r="H77" s="6">
        <v>18895505</v>
      </c>
      <c r="I77" s="41">
        <v>0.96590440894568685</v>
      </c>
    </row>
    <row r="78" spans="1:9">
      <c r="A78" s="36" t="s">
        <v>53</v>
      </c>
      <c r="B78" s="29">
        <v>91000000</v>
      </c>
      <c r="C78" s="29">
        <v>91000000</v>
      </c>
      <c r="D78" s="29">
        <v>5978999</v>
      </c>
      <c r="E78" s="31">
        <v>6.5703285714285714E-2</v>
      </c>
      <c r="F78" s="29">
        <v>371487</v>
      </c>
      <c r="G78" s="31">
        <v>4.0822747252747251E-3</v>
      </c>
      <c r="H78" s="29">
        <v>84649514</v>
      </c>
      <c r="I78" s="32">
        <v>0.93021443956043959</v>
      </c>
    </row>
    <row r="79" spans="1:9">
      <c r="A79" s="21" t="s">
        <v>54</v>
      </c>
      <c r="B79" s="6">
        <v>56393901</v>
      </c>
      <c r="C79" s="6">
        <v>56685613</v>
      </c>
      <c r="D79" s="6">
        <v>32900866</v>
      </c>
      <c r="E79" s="40">
        <v>0.5804094594513779</v>
      </c>
      <c r="F79" s="6">
        <v>1985964</v>
      </c>
      <c r="G79" s="40">
        <v>3.5034709777241005E-2</v>
      </c>
      <c r="H79" s="6">
        <v>21798783</v>
      </c>
      <c r="I79" s="41">
        <v>0.38455583077138111</v>
      </c>
    </row>
    <row r="80" spans="1:9">
      <c r="A80" s="36" t="s">
        <v>55</v>
      </c>
      <c r="B80" s="29">
        <v>217156348</v>
      </c>
      <c r="C80" s="29">
        <v>217156348</v>
      </c>
      <c r="D80" s="29">
        <v>12176876</v>
      </c>
      <c r="E80" s="31">
        <v>5.6074234587883194E-2</v>
      </c>
      <c r="F80" s="29">
        <v>511856</v>
      </c>
      <c r="G80" s="31">
        <v>2.3570851357290279E-3</v>
      </c>
      <c r="H80" s="29">
        <v>204467616</v>
      </c>
      <c r="I80" s="32">
        <v>0.94156868027638774</v>
      </c>
    </row>
    <row r="81" spans="1:9">
      <c r="A81" s="21" t="s">
        <v>56</v>
      </c>
      <c r="B81" s="6">
        <v>200000000</v>
      </c>
      <c r="C81" s="6">
        <v>200000000</v>
      </c>
      <c r="D81" s="6">
        <v>1535625</v>
      </c>
      <c r="E81" s="40">
        <v>7.6781250000000001E-3</v>
      </c>
      <c r="F81" s="6">
        <v>98690</v>
      </c>
      <c r="G81" s="40">
        <v>4.9344999999999999E-4</v>
      </c>
      <c r="H81" s="6">
        <v>198959830</v>
      </c>
      <c r="I81" s="41">
        <v>0.99479914999999997</v>
      </c>
    </row>
    <row r="82" spans="1:9">
      <c r="A82" s="36" t="s">
        <v>7</v>
      </c>
      <c r="B82" s="29">
        <v>622891626</v>
      </c>
      <c r="C82" s="29">
        <v>623183338</v>
      </c>
      <c r="D82" s="29">
        <v>53236667</v>
      </c>
      <c r="E82" s="31">
        <v>8.5426974300779529E-2</v>
      </c>
      <c r="F82" s="29">
        <v>2990691</v>
      </c>
      <c r="G82" s="31">
        <v>4.7990548168346569E-3</v>
      </c>
      <c r="H82" s="29">
        <v>567550125</v>
      </c>
      <c r="I82" s="32">
        <v>0.91072737410062143</v>
      </c>
    </row>
    <row r="83" spans="1:9">
      <c r="A83" s="42"/>
      <c r="B83" s="43"/>
      <c r="C83" s="43"/>
      <c r="D83" s="44"/>
      <c r="E83" s="43"/>
      <c r="F83" s="43"/>
      <c r="G83" s="43"/>
      <c r="H83" s="43"/>
      <c r="I83" s="45"/>
    </row>
    <row r="84" spans="1:9" ht="15.75">
      <c r="A84" s="5" t="s">
        <v>57</v>
      </c>
      <c r="B84" s="37"/>
      <c r="C84" s="37"/>
      <c r="D84" s="38"/>
      <c r="E84" s="37"/>
      <c r="F84" s="37"/>
      <c r="G84" s="37"/>
      <c r="H84" s="37"/>
      <c r="I84" s="39"/>
    </row>
    <row r="85" spans="1:9">
      <c r="A85" s="28" t="s">
        <v>58</v>
      </c>
      <c r="B85" s="29">
        <v>38778877</v>
      </c>
      <c r="C85" s="29">
        <v>38778877</v>
      </c>
      <c r="D85" s="29">
        <v>0</v>
      </c>
      <c r="E85" s="31">
        <v>0</v>
      </c>
      <c r="F85" s="29">
        <v>0</v>
      </c>
      <c r="G85" s="31">
        <v>0</v>
      </c>
      <c r="H85" s="29">
        <v>38778877</v>
      </c>
      <c r="I85" s="32">
        <v>1</v>
      </c>
    </row>
    <row r="86" spans="1:9">
      <c r="A86" s="21" t="s">
        <v>59</v>
      </c>
      <c r="B86" s="6">
        <v>19562500</v>
      </c>
      <c r="C86" s="6">
        <v>19562500</v>
      </c>
      <c r="D86" s="6">
        <v>711000</v>
      </c>
      <c r="E86" s="40">
        <v>3.6345047923322681E-2</v>
      </c>
      <c r="F86" s="6">
        <v>0</v>
      </c>
      <c r="G86" s="40">
        <v>0</v>
      </c>
      <c r="H86" s="6">
        <v>18851500</v>
      </c>
      <c r="I86" s="41">
        <v>0.96365495207667728</v>
      </c>
    </row>
    <row r="87" spans="1:9">
      <c r="A87" s="36" t="s">
        <v>60</v>
      </c>
      <c r="B87" s="29">
        <v>91000000</v>
      </c>
      <c r="C87" s="29">
        <v>91000000</v>
      </c>
      <c r="D87" s="29">
        <v>4057560</v>
      </c>
      <c r="E87" s="31">
        <v>4.4588571428571429E-2</v>
      </c>
      <c r="F87" s="29">
        <v>6187</v>
      </c>
      <c r="G87" s="31">
        <v>6.7989010989010987E-5</v>
      </c>
      <c r="H87" s="29">
        <v>86936253</v>
      </c>
      <c r="I87" s="32">
        <v>0.95534343956043954</v>
      </c>
    </row>
    <row r="88" spans="1:9">
      <c r="A88" s="21" t="s">
        <v>61</v>
      </c>
      <c r="B88" s="6">
        <v>56393901</v>
      </c>
      <c r="C88" s="6">
        <v>57644001</v>
      </c>
      <c r="D88" s="6">
        <v>20632937</v>
      </c>
      <c r="E88" s="40">
        <v>0.35793728127927832</v>
      </c>
      <c r="F88" s="6">
        <v>423472</v>
      </c>
      <c r="G88" s="40">
        <v>7.3463325351062984E-3</v>
      </c>
      <c r="H88" s="6">
        <v>36587592</v>
      </c>
      <c r="I88" s="41">
        <v>0.63471638618561543</v>
      </c>
    </row>
    <row r="89" spans="1:9">
      <c r="A89" s="36" t="s">
        <v>62</v>
      </c>
      <c r="B89" s="29">
        <v>217156348</v>
      </c>
      <c r="C89" s="29">
        <v>217156348</v>
      </c>
      <c r="D89" s="29">
        <v>0</v>
      </c>
      <c r="E89" s="31">
        <v>0</v>
      </c>
      <c r="F89" s="29">
        <v>0</v>
      </c>
      <c r="G89" s="31">
        <v>0</v>
      </c>
      <c r="H89" s="29">
        <v>217156348</v>
      </c>
      <c r="I89" s="32">
        <v>1</v>
      </c>
    </row>
    <row r="90" spans="1:9">
      <c r="A90" s="21" t="s">
        <v>63</v>
      </c>
      <c r="B90" s="6">
        <v>200000000</v>
      </c>
      <c r="C90" s="6">
        <v>200000000</v>
      </c>
      <c r="D90" s="6">
        <v>313105</v>
      </c>
      <c r="E90" s="40">
        <v>1.5655249999999999E-3</v>
      </c>
      <c r="F90" s="6" t="s">
        <v>70</v>
      </c>
      <c r="G90" s="37"/>
      <c r="H90" s="6">
        <v>200000000</v>
      </c>
      <c r="I90" s="41">
        <v>1</v>
      </c>
    </row>
    <row r="91" spans="1:9">
      <c r="A91" s="36" t="s">
        <v>7</v>
      </c>
      <c r="B91" s="29">
        <v>622891626</v>
      </c>
      <c r="C91" s="29">
        <v>624141726</v>
      </c>
      <c r="D91" s="29">
        <v>25714602</v>
      </c>
      <c r="E91" s="31">
        <v>4.1199940540427832E-2</v>
      </c>
      <c r="F91" s="29">
        <v>429659</v>
      </c>
      <c r="G91" s="31">
        <v>6.8839973695333421E-4</v>
      </c>
      <c r="H91" s="29">
        <v>598310570</v>
      </c>
      <c r="I91" s="32">
        <v>0.95861331661713001</v>
      </c>
    </row>
    <row r="92" spans="1:9">
      <c r="A92" s="46" t="s">
        <v>64</v>
      </c>
      <c r="B92" s="47"/>
      <c r="C92" s="47"/>
      <c r="D92" s="48"/>
      <c r="E92" s="47"/>
      <c r="F92" s="47"/>
      <c r="G92" s="47"/>
      <c r="H92" s="47"/>
      <c r="I92" s="49"/>
    </row>
  </sheetData>
  <pageMargins left="0.7" right="0.7" top="0.75" bottom="0.75" header="0.3" footer="0.3"/>
  <pageSetup paperSize="5" orientation="landscape"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5"/>
  <sheetViews>
    <sheetView workbookViewId="0"/>
  </sheetViews>
  <sheetFormatPr defaultRowHeight="15"/>
  <sheetData>
    <row r="1" spans="1:14" ht="31.5">
      <c r="B1" s="245" t="s">
        <v>80</v>
      </c>
      <c r="C1" s="520" t="s">
        <v>1308</v>
      </c>
      <c r="D1" s="521"/>
      <c r="E1" s="246"/>
      <c r="I1" s="43"/>
    </row>
    <row r="2" spans="1:14" ht="15.75">
      <c r="B2" s="245" t="s">
        <v>82</v>
      </c>
      <c r="C2" s="522">
        <v>43174</v>
      </c>
      <c r="D2" s="523"/>
      <c r="E2" s="247"/>
      <c r="G2" s="43"/>
      <c r="H2" s="248"/>
      <c r="I2" s="43"/>
      <c r="J2" s="43"/>
      <c r="M2" s="390"/>
    </row>
    <row r="3" spans="1:14" ht="31.5">
      <c r="B3" s="245" t="s">
        <v>83</v>
      </c>
      <c r="C3" s="524" t="s">
        <v>1309</v>
      </c>
      <c r="D3" s="525"/>
      <c r="E3" s="250"/>
    </row>
    <row r="4" spans="1:14" ht="15.75">
      <c r="B4" s="251"/>
      <c r="C4" s="252"/>
      <c r="D4" s="170"/>
      <c r="E4" s="170"/>
    </row>
    <row r="5" spans="1:14">
      <c r="A5" s="526" t="s">
        <v>85</v>
      </c>
      <c r="B5" s="531" t="s">
        <v>2396</v>
      </c>
      <c r="C5" s="532"/>
      <c r="D5" s="532"/>
      <c r="E5" s="532"/>
      <c r="F5" s="532"/>
      <c r="G5" s="532"/>
      <c r="H5" s="532"/>
      <c r="I5" s="532"/>
      <c r="J5" s="532"/>
      <c r="K5" s="532"/>
      <c r="L5" s="532"/>
      <c r="M5" s="532"/>
      <c r="N5" s="533"/>
    </row>
    <row r="6" spans="1:14">
      <c r="A6" s="527"/>
      <c r="B6" s="534"/>
      <c r="C6" s="535"/>
      <c r="D6" s="535"/>
      <c r="E6" s="535"/>
      <c r="F6" s="535"/>
      <c r="G6" s="535"/>
      <c r="H6" s="535"/>
      <c r="I6" s="535"/>
      <c r="J6" s="535"/>
      <c r="K6" s="535"/>
      <c r="L6" s="535"/>
      <c r="M6" s="535"/>
      <c r="N6" s="536"/>
    </row>
    <row r="7" spans="1:14">
      <c r="A7" s="528"/>
      <c r="B7" s="537"/>
      <c r="C7" s="538"/>
      <c r="D7" s="538"/>
      <c r="E7" s="538"/>
      <c r="F7" s="538"/>
      <c r="G7" s="538"/>
      <c r="H7" s="538"/>
      <c r="I7" s="538"/>
      <c r="J7" s="538"/>
      <c r="K7" s="538"/>
      <c r="L7" s="538"/>
      <c r="M7" s="538"/>
      <c r="N7" s="539"/>
    </row>
    <row r="8" spans="1:14">
      <c r="A8" s="253">
        <v>1</v>
      </c>
      <c r="B8" s="520" t="s">
        <v>2397</v>
      </c>
      <c r="C8" s="530"/>
      <c r="D8" s="530"/>
      <c r="E8" s="530"/>
      <c r="F8" s="530"/>
      <c r="G8" s="530"/>
      <c r="H8" s="530"/>
      <c r="I8" s="530"/>
      <c r="J8" s="530"/>
      <c r="K8" s="530"/>
      <c r="L8" s="530"/>
      <c r="M8" s="530"/>
      <c r="N8" s="521"/>
    </row>
    <row r="9" spans="1:14">
      <c r="A9" s="259">
        <v>2</v>
      </c>
      <c r="B9" s="541" t="s">
        <v>2398</v>
      </c>
      <c r="C9" s="542"/>
      <c r="D9" s="542"/>
      <c r="E9" s="542"/>
      <c r="F9" s="542"/>
      <c r="G9" s="542"/>
      <c r="H9" s="542"/>
      <c r="I9" s="542"/>
      <c r="J9" s="542"/>
      <c r="K9" s="542"/>
      <c r="L9" s="542"/>
      <c r="M9" s="542"/>
      <c r="N9" s="543"/>
    </row>
    <row r="10" spans="1:14">
      <c r="A10" s="259">
        <v>3</v>
      </c>
      <c r="B10" s="541" t="s">
        <v>2397</v>
      </c>
      <c r="C10" s="542"/>
      <c r="D10" s="542"/>
      <c r="E10" s="542"/>
      <c r="F10" s="542"/>
      <c r="G10" s="542"/>
      <c r="H10" s="542"/>
      <c r="I10" s="542"/>
      <c r="J10" s="542"/>
      <c r="K10" s="542"/>
      <c r="L10" s="542"/>
      <c r="M10" s="542"/>
      <c r="N10" s="543"/>
    </row>
    <row r="11" spans="1:14">
      <c r="A11" s="259">
        <v>4</v>
      </c>
      <c r="B11" s="541" t="s">
        <v>2399</v>
      </c>
      <c r="C11" s="542"/>
      <c r="D11" s="542"/>
      <c r="E11" s="542"/>
      <c r="F11" s="542"/>
      <c r="G11" s="542"/>
      <c r="H11" s="542"/>
      <c r="I11" s="542"/>
      <c r="J11" s="542"/>
      <c r="K11" s="542"/>
      <c r="L11" s="542"/>
      <c r="M11" s="542"/>
      <c r="N11" s="543"/>
    </row>
    <row r="12" spans="1:14">
      <c r="A12" s="259">
        <v>5</v>
      </c>
      <c r="B12" s="541" t="s">
        <v>2400</v>
      </c>
      <c r="C12" s="542"/>
      <c r="D12" s="542"/>
      <c r="E12" s="542"/>
      <c r="F12" s="542"/>
      <c r="G12" s="542"/>
      <c r="H12" s="542"/>
      <c r="I12" s="542"/>
      <c r="J12" s="542"/>
      <c r="K12" s="542"/>
      <c r="L12" s="542"/>
      <c r="M12" s="542"/>
      <c r="N12" s="543"/>
    </row>
    <row r="13" spans="1:14">
      <c r="A13" s="259">
        <v>6</v>
      </c>
      <c r="B13" s="541" t="s">
        <v>2401</v>
      </c>
      <c r="C13" s="542"/>
      <c r="D13" s="542"/>
      <c r="E13" s="542"/>
      <c r="F13" s="542"/>
      <c r="G13" s="542"/>
      <c r="H13" s="542"/>
      <c r="I13" s="542"/>
      <c r="J13" s="542"/>
      <c r="K13" s="542"/>
      <c r="L13" s="542"/>
      <c r="M13" s="542"/>
      <c r="N13" s="543"/>
    </row>
    <row r="14" spans="1:14">
      <c r="A14" s="259">
        <v>7</v>
      </c>
      <c r="B14" s="541" t="s">
        <v>2402</v>
      </c>
      <c r="C14" s="542"/>
      <c r="D14" s="542"/>
      <c r="E14" s="542"/>
      <c r="F14" s="542"/>
      <c r="G14" s="542"/>
      <c r="H14" s="542"/>
      <c r="I14" s="542"/>
      <c r="J14" s="542"/>
      <c r="K14" s="542"/>
      <c r="L14" s="542"/>
      <c r="M14" s="542"/>
      <c r="N14" s="543"/>
    </row>
    <row r="15" spans="1:14">
      <c r="A15" s="259">
        <v>8</v>
      </c>
      <c r="B15" s="541" t="s">
        <v>2400</v>
      </c>
      <c r="C15" s="542"/>
      <c r="D15" s="542"/>
      <c r="E15" s="542"/>
      <c r="F15" s="542"/>
      <c r="G15" s="542"/>
      <c r="H15" s="542"/>
      <c r="I15" s="542"/>
      <c r="J15" s="542"/>
      <c r="K15" s="542"/>
      <c r="L15" s="542"/>
      <c r="M15" s="542"/>
      <c r="N15" s="543"/>
    </row>
    <row r="16" spans="1:14">
      <c r="A16" s="259">
        <v>9</v>
      </c>
      <c r="B16" s="541" t="s">
        <v>2403</v>
      </c>
      <c r="C16" s="542"/>
      <c r="D16" s="542"/>
      <c r="E16" s="542"/>
      <c r="F16" s="542"/>
      <c r="G16" s="542"/>
      <c r="H16" s="542"/>
      <c r="I16" s="542"/>
      <c r="J16" s="542"/>
      <c r="K16" s="542"/>
      <c r="L16" s="542"/>
      <c r="M16" s="542"/>
      <c r="N16" s="543"/>
    </row>
    <row r="17" spans="1:14">
      <c r="A17" s="259">
        <v>10</v>
      </c>
      <c r="B17" s="541" t="s">
        <v>2397</v>
      </c>
      <c r="C17" s="542"/>
      <c r="D17" s="542"/>
      <c r="E17" s="542"/>
      <c r="F17" s="542"/>
      <c r="G17" s="542"/>
      <c r="H17" s="542"/>
      <c r="I17" s="542"/>
      <c r="J17" s="542"/>
      <c r="K17" s="542"/>
      <c r="L17" s="542"/>
      <c r="M17" s="542"/>
      <c r="N17" s="543"/>
    </row>
    <row r="18" spans="1:14">
      <c r="A18" s="259">
        <v>11</v>
      </c>
      <c r="B18" s="544" t="s">
        <v>2404</v>
      </c>
      <c r="C18" s="530"/>
      <c r="D18" s="530"/>
      <c r="E18" s="530"/>
      <c r="F18" s="530"/>
      <c r="G18" s="530"/>
      <c r="H18" s="530"/>
      <c r="I18" s="530"/>
      <c r="J18" s="530"/>
      <c r="K18" s="530"/>
      <c r="L18" s="530"/>
      <c r="M18" s="530"/>
      <c r="N18" s="521"/>
    </row>
    <row r="19" spans="1:14">
      <c r="A19" s="391">
        <v>12</v>
      </c>
      <c r="B19" s="520" t="s">
        <v>2405</v>
      </c>
      <c r="C19" s="530"/>
      <c r="D19" s="530"/>
      <c r="E19" s="530"/>
      <c r="F19" s="530"/>
      <c r="G19" s="530"/>
      <c r="H19" s="530"/>
      <c r="I19" s="530"/>
      <c r="J19" s="530"/>
      <c r="K19" s="530"/>
      <c r="L19" s="530"/>
      <c r="M19" s="530"/>
      <c r="N19" s="521"/>
    </row>
    <row r="20" spans="1:14">
      <c r="A20" s="259">
        <v>13</v>
      </c>
      <c r="B20" s="540" t="s">
        <v>2406</v>
      </c>
      <c r="C20" s="490"/>
      <c r="D20" s="490"/>
      <c r="E20" s="490"/>
      <c r="F20" s="490"/>
      <c r="G20" s="490"/>
      <c r="H20" s="490"/>
      <c r="I20" s="490"/>
      <c r="J20" s="490"/>
      <c r="K20" s="490"/>
      <c r="L20" s="490"/>
      <c r="M20" s="490"/>
      <c r="N20" s="473"/>
    </row>
    <row r="21" spans="1:14">
      <c r="A21" s="259">
        <v>14</v>
      </c>
      <c r="B21" s="544" t="s">
        <v>2407</v>
      </c>
      <c r="C21" s="530"/>
      <c r="D21" s="530"/>
      <c r="E21" s="530"/>
      <c r="F21" s="530"/>
      <c r="G21" s="530"/>
      <c r="H21" s="530"/>
      <c r="I21" s="530"/>
      <c r="J21" s="530"/>
      <c r="K21" s="530"/>
      <c r="L21" s="530"/>
      <c r="M21" s="530"/>
      <c r="N21" s="521"/>
    </row>
    <row r="22" spans="1:14">
      <c r="A22" s="259">
        <v>15</v>
      </c>
      <c r="B22" s="544" t="s">
        <v>2408</v>
      </c>
      <c r="C22" s="530"/>
      <c r="D22" s="530"/>
      <c r="E22" s="530"/>
      <c r="F22" s="530"/>
      <c r="G22" s="530"/>
      <c r="H22" s="530"/>
      <c r="I22" s="530"/>
      <c r="J22" s="530"/>
      <c r="K22" s="530"/>
      <c r="L22" s="530"/>
      <c r="M22" s="530"/>
      <c r="N22" s="521"/>
    </row>
    <row r="23" spans="1:14">
      <c r="A23" s="391">
        <v>16</v>
      </c>
      <c r="B23" s="541" t="s">
        <v>2409</v>
      </c>
      <c r="C23" s="530"/>
      <c r="D23" s="530"/>
      <c r="E23" s="530"/>
      <c r="F23" s="530"/>
      <c r="G23" s="530"/>
      <c r="H23" s="530"/>
      <c r="I23" s="530"/>
      <c r="J23" s="530"/>
      <c r="K23" s="530"/>
      <c r="L23" s="530"/>
      <c r="M23" s="530"/>
      <c r="N23" s="521"/>
    </row>
    <row r="24" spans="1:14">
      <c r="A24" s="259">
        <v>17</v>
      </c>
      <c r="B24" s="520" t="s">
        <v>2410</v>
      </c>
      <c r="C24" s="530"/>
      <c r="D24" s="530"/>
      <c r="E24" s="530"/>
      <c r="F24" s="530"/>
      <c r="G24" s="530"/>
      <c r="H24" s="530"/>
      <c r="I24" s="530"/>
      <c r="J24" s="530"/>
      <c r="K24" s="530"/>
      <c r="L24" s="530"/>
      <c r="M24" s="530"/>
      <c r="N24" s="521"/>
    </row>
    <row r="25" spans="1:14">
      <c r="A25" s="392">
        <v>18</v>
      </c>
      <c r="B25" s="544" t="s">
        <v>2411</v>
      </c>
      <c r="C25" s="530"/>
      <c r="D25" s="530"/>
      <c r="E25" s="530"/>
      <c r="F25" s="530"/>
      <c r="G25" s="530"/>
      <c r="H25" s="530"/>
      <c r="I25" s="530"/>
      <c r="J25" s="530"/>
      <c r="K25" s="530"/>
      <c r="L25" s="530"/>
      <c r="M25" s="530"/>
      <c r="N25" s="521"/>
    </row>
  </sheetData>
  <mergeCells count="23">
    <mergeCell ref="B21:N21"/>
    <mergeCell ref="B22:N22"/>
    <mergeCell ref="B23:N23"/>
    <mergeCell ref="B24:N24"/>
    <mergeCell ref="B25:N25"/>
    <mergeCell ref="B20:N20"/>
    <mergeCell ref="B9:N9"/>
    <mergeCell ref="B10:N10"/>
    <mergeCell ref="B11:N11"/>
    <mergeCell ref="B12:N12"/>
    <mergeCell ref="B13:N13"/>
    <mergeCell ref="B14:N14"/>
    <mergeCell ref="B15:N15"/>
    <mergeCell ref="B16:N16"/>
    <mergeCell ref="B17:N17"/>
    <mergeCell ref="B18:N18"/>
    <mergeCell ref="B19:N19"/>
    <mergeCell ref="B8:N8"/>
    <mergeCell ref="C1:D1"/>
    <mergeCell ref="C2:D2"/>
    <mergeCell ref="C3:D3"/>
    <mergeCell ref="A5:A7"/>
    <mergeCell ref="B5:N7"/>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474"/>
  <sheetViews>
    <sheetView topLeftCell="A466" workbookViewId="0">
      <selection activeCell="S473" sqref="S473"/>
    </sheetView>
  </sheetViews>
  <sheetFormatPr defaultRowHeight="15"/>
  <cols>
    <col min="12" max="12" width="19.140625" customWidth="1"/>
    <col min="13" max="13" width="23" customWidth="1"/>
    <col min="14" max="14" width="21.42578125" customWidth="1"/>
    <col min="15" max="15" width="14.7109375" customWidth="1"/>
    <col min="18" max="18" width="19.28515625" customWidth="1"/>
    <col min="19" max="19" width="20" customWidth="1"/>
  </cols>
  <sheetData>
    <row r="1" spans="1:21" ht="15.75">
      <c r="A1" s="293"/>
      <c r="B1" s="294"/>
      <c r="C1" s="295"/>
      <c r="D1" s="295"/>
      <c r="E1" s="295"/>
      <c r="F1" s="295"/>
      <c r="G1" s="295"/>
      <c r="H1" s="295"/>
      <c r="I1" s="296" t="s">
        <v>1360</v>
      </c>
      <c r="J1" s="545" t="s">
        <v>1361</v>
      </c>
      <c r="K1" s="545"/>
      <c r="L1" s="297"/>
      <c r="M1" s="546"/>
      <c r="N1" s="546"/>
      <c r="O1" s="546"/>
      <c r="P1" s="294"/>
      <c r="Q1" s="294"/>
      <c r="R1" s="298"/>
      <c r="S1" s="298"/>
      <c r="T1" s="299"/>
      <c r="U1" s="300" t="s">
        <v>1362</v>
      </c>
    </row>
    <row r="2" spans="1:21" ht="15.75">
      <c r="A2" s="548" t="s">
        <v>1363</v>
      </c>
      <c r="B2" s="549"/>
      <c r="C2" s="549"/>
      <c r="D2" s="549"/>
      <c r="E2" s="549"/>
      <c r="F2" s="549"/>
      <c r="G2" s="549"/>
      <c r="H2" s="549"/>
      <c r="I2" s="301"/>
      <c r="J2" s="552">
        <v>43166</v>
      </c>
      <c r="K2" s="552"/>
      <c r="L2" s="302"/>
      <c r="M2" s="547"/>
      <c r="N2" s="547"/>
      <c r="O2" s="547"/>
      <c r="P2" s="556"/>
      <c r="Q2" s="552"/>
      <c r="R2" s="303"/>
      <c r="S2" s="303"/>
      <c r="T2" s="304"/>
      <c r="U2" s="305"/>
    </row>
    <row r="3" spans="1:21" ht="31.5">
      <c r="A3" s="548"/>
      <c r="B3" s="549"/>
      <c r="C3" s="549"/>
      <c r="D3" s="549"/>
      <c r="E3" s="549"/>
      <c r="F3" s="549"/>
      <c r="G3" s="549"/>
      <c r="H3" s="549"/>
      <c r="I3" s="301" t="s">
        <v>83</v>
      </c>
      <c r="J3" s="557" t="s">
        <v>1364</v>
      </c>
      <c r="K3" s="557"/>
      <c r="L3" s="306"/>
      <c r="M3" s="547"/>
      <c r="N3" s="547"/>
      <c r="O3" s="547"/>
      <c r="P3" s="307"/>
      <c r="Q3" s="307"/>
      <c r="R3" s="303"/>
      <c r="S3" s="303"/>
      <c r="T3" s="304"/>
      <c r="U3" s="305"/>
    </row>
    <row r="4" spans="1:21" ht="15.75">
      <c r="A4" s="550"/>
      <c r="B4" s="551"/>
      <c r="C4" s="551"/>
      <c r="D4" s="551"/>
      <c r="E4" s="551"/>
      <c r="F4" s="551"/>
      <c r="G4" s="551"/>
      <c r="H4" s="551"/>
      <c r="I4" s="308"/>
      <c r="J4" s="309"/>
      <c r="K4" s="309"/>
      <c r="L4" s="309"/>
      <c r="M4" s="310"/>
      <c r="N4" s="311"/>
      <c r="O4" s="312"/>
      <c r="P4" s="313"/>
      <c r="Q4" s="313"/>
      <c r="R4" s="314"/>
      <c r="S4" s="314"/>
      <c r="T4" s="315"/>
      <c r="U4" s="316"/>
    </row>
    <row r="5" spans="1:21" ht="15.75">
      <c r="A5" s="317"/>
      <c r="B5" s="318"/>
      <c r="C5" s="318"/>
      <c r="D5" s="318"/>
      <c r="E5" s="318"/>
      <c r="F5" s="318"/>
      <c r="G5" s="318"/>
      <c r="H5" s="318"/>
      <c r="I5" s="558" t="s">
        <v>86</v>
      </c>
      <c r="J5" s="560" t="s">
        <v>87</v>
      </c>
      <c r="K5" s="562" t="s">
        <v>88</v>
      </c>
      <c r="L5" s="562" t="s">
        <v>89</v>
      </c>
      <c r="M5" s="564" t="s">
        <v>1365</v>
      </c>
      <c r="N5" s="566" t="s">
        <v>1366</v>
      </c>
      <c r="O5" s="562" t="s">
        <v>92</v>
      </c>
      <c r="P5" s="568" t="s">
        <v>93</v>
      </c>
      <c r="Q5" s="561" t="s">
        <v>1367</v>
      </c>
      <c r="R5" s="571" t="s">
        <v>67</v>
      </c>
      <c r="S5" s="571" t="s">
        <v>69</v>
      </c>
      <c r="T5" s="573" t="s">
        <v>72</v>
      </c>
      <c r="U5" s="575" t="s">
        <v>1368</v>
      </c>
    </row>
    <row r="6" spans="1:21" ht="15.75">
      <c r="A6" s="317"/>
      <c r="B6" s="318"/>
      <c r="C6" s="318"/>
      <c r="D6" s="318"/>
      <c r="E6" s="318"/>
      <c r="F6" s="318"/>
      <c r="G6" s="318"/>
      <c r="H6" s="318"/>
      <c r="I6" s="558"/>
      <c r="J6" s="560"/>
      <c r="K6" s="562"/>
      <c r="L6" s="562"/>
      <c r="M6" s="564"/>
      <c r="N6" s="567"/>
      <c r="O6" s="562"/>
      <c r="P6" s="568"/>
      <c r="Q6" s="570"/>
      <c r="R6" s="571"/>
      <c r="S6" s="571"/>
      <c r="T6" s="573"/>
      <c r="U6" s="575"/>
    </row>
    <row r="7" spans="1:21" ht="63">
      <c r="A7" s="319" t="s">
        <v>1369</v>
      </c>
      <c r="B7" s="320" t="s">
        <v>1370</v>
      </c>
      <c r="C7" s="320" t="s">
        <v>1371</v>
      </c>
      <c r="D7" s="320" t="s">
        <v>1372</v>
      </c>
      <c r="E7" s="320" t="s">
        <v>1373</v>
      </c>
      <c r="F7" s="320" t="s">
        <v>1374</v>
      </c>
      <c r="G7" s="320" t="s">
        <v>1375</v>
      </c>
      <c r="H7" s="320" t="s">
        <v>1376</v>
      </c>
      <c r="I7" s="559"/>
      <c r="J7" s="561"/>
      <c r="K7" s="563"/>
      <c r="L7" s="563"/>
      <c r="M7" s="565"/>
      <c r="N7" s="567"/>
      <c r="O7" s="563"/>
      <c r="P7" s="569"/>
      <c r="Q7" s="570"/>
      <c r="R7" s="572"/>
      <c r="S7" s="572"/>
      <c r="T7" s="574"/>
      <c r="U7" s="576"/>
    </row>
    <row r="8" spans="1:21" ht="90">
      <c r="A8" s="321" t="s">
        <v>706</v>
      </c>
      <c r="B8" s="322">
        <v>1</v>
      </c>
      <c r="C8" s="323">
        <v>1</v>
      </c>
      <c r="D8" s="323">
        <v>1</v>
      </c>
      <c r="E8" s="323">
        <v>1</v>
      </c>
      <c r="F8" s="323">
        <v>1</v>
      </c>
      <c r="G8" s="323">
        <v>1</v>
      </c>
      <c r="H8" s="323">
        <v>1</v>
      </c>
      <c r="I8" s="324" t="s">
        <v>1377</v>
      </c>
      <c r="J8" s="325" t="s">
        <v>1378</v>
      </c>
      <c r="K8" s="326" t="s">
        <v>1379</v>
      </c>
      <c r="L8" s="327" t="s">
        <v>1380</v>
      </c>
      <c r="M8" s="328">
        <v>0</v>
      </c>
      <c r="N8" s="329">
        <v>24120</v>
      </c>
      <c r="O8" s="330">
        <v>42360</v>
      </c>
      <c r="P8" s="331">
        <v>1</v>
      </c>
      <c r="Q8" s="332">
        <v>1</v>
      </c>
      <c r="R8" s="329">
        <v>0</v>
      </c>
      <c r="S8" s="333">
        <v>24120</v>
      </c>
      <c r="T8" s="333">
        <f t="shared" ref="T8:T71" si="0">N8-R8-S8</f>
        <v>0</v>
      </c>
      <c r="U8" s="334"/>
    </row>
    <row r="9" spans="1:21" ht="150">
      <c r="A9" s="321" t="s">
        <v>1381</v>
      </c>
      <c r="B9" s="322">
        <v>3</v>
      </c>
      <c r="C9" s="323">
        <v>3</v>
      </c>
      <c r="D9" s="323">
        <v>2</v>
      </c>
      <c r="E9" s="323">
        <v>2</v>
      </c>
      <c r="F9" s="323">
        <v>2</v>
      </c>
      <c r="G9" s="323">
        <v>2</v>
      </c>
      <c r="H9" s="323">
        <v>2</v>
      </c>
      <c r="I9" s="324" t="s">
        <v>1382</v>
      </c>
      <c r="J9" s="325" t="s">
        <v>1383</v>
      </c>
      <c r="K9" s="326" t="s">
        <v>1384</v>
      </c>
      <c r="L9" s="327" t="s">
        <v>1380</v>
      </c>
      <c r="M9" s="328">
        <v>0</v>
      </c>
      <c r="N9" s="329">
        <v>24105</v>
      </c>
      <c r="O9" s="330">
        <v>42433</v>
      </c>
      <c r="P9" s="331">
        <v>1</v>
      </c>
      <c r="Q9" s="332">
        <v>1</v>
      </c>
      <c r="R9" s="329">
        <v>0</v>
      </c>
      <c r="S9" s="333">
        <v>24105</v>
      </c>
      <c r="T9" s="333">
        <f t="shared" si="0"/>
        <v>0</v>
      </c>
      <c r="U9" s="334"/>
    </row>
    <row r="10" spans="1:21" ht="210">
      <c r="A10" s="321" t="s">
        <v>1385</v>
      </c>
      <c r="B10" s="322">
        <v>4</v>
      </c>
      <c r="C10" s="323">
        <v>4</v>
      </c>
      <c r="D10" s="323">
        <v>3</v>
      </c>
      <c r="E10" s="323">
        <v>3</v>
      </c>
      <c r="F10" s="323">
        <v>3</v>
      </c>
      <c r="G10" s="323">
        <v>3</v>
      </c>
      <c r="H10" s="323">
        <v>3</v>
      </c>
      <c r="I10" s="324" t="s">
        <v>1386</v>
      </c>
      <c r="J10" s="325" t="s">
        <v>1387</v>
      </c>
      <c r="K10" s="326" t="s">
        <v>1388</v>
      </c>
      <c r="L10" s="327" t="s">
        <v>1380</v>
      </c>
      <c r="M10" s="328">
        <v>0</v>
      </c>
      <c r="N10" s="329">
        <v>17650</v>
      </c>
      <c r="O10" s="330">
        <v>42369</v>
      </c>
      <c r="P10" s="331">
        <v>1</v>
      </c>
      <c r="Q10" s="332">
        <v>1</v>
      </c>
      <c r="R10" s="329">
        <v>0</v>
      </c>
      <c r="S10" s="333">
        <v>17650</v>
      </c>
      <c r="T10" s="333">
        <f t="shared" si="0"/>
        <v>0</v>
      </c>
      <c r="U10" s="334"/>
    </row>
    <row r="11" spans="1:21" ht="135">
      <c r="A11" s="321">
        <v>11</v>
      </c>
      <c r="B11" s="322">
        <v>7</v>
      </c>
      <c r="C11" s="323">
        <v>5</v>
      </c>
      <c r="D11" s="323">
        <v>4</v>
      </c>
      <c r="E11" s="323">
        <v>4</v>
      </c>
      <c r="F11" s="323">
        <v>4</v>
      </c>
      <c r="G11" s="323">
        <v>4</v>
      </c>
      <c r="H11" s="323">
        <v>4</v>
      </c>
      <c r="I11" s="324" t="s">
        <v>1389</v>
      </c>
      <c r="J11" s="325" t="s">
        <v>1390</v>
      </c>
      <c r="K11" s="326" t="s">
        <v>1391</v>
      </c>
      <c r="L11" s="327" t="s">
        <v>1380</v>
      </c>
      <c r="M11" s="328">
        <v>10000</v>
      </c>
      <c r="N11" s="329">
        <v>12936</v>
      </c>
      <c r="O11" s="330">
        <v>42461</v>
      </c>
      <c r="P11" s="331">
        <v>1</v>
      </c>
      <c r="Q11" s="332">
        <v>1</v>
      </c>
      <c r="R11" s="329">
        <v>0</v>
      </c>
      <c r="S11" s="333">
        <v>12936</v>
      </c>
      <c r="T11" s="333">
        <f t="shared" si="0"/>
        <v>0</v>
      </c>
      <c r="U11" s="334" t="s">
        <v>1392</v>
      </c>
    </row>
    <row r="12" spans="1:21" ht="135">
      <c r="A12" s="321">
        <v>20</v>
      </c>
      <c r="B12" s="322">
        <v>5</v>
      </c>
      <c r="C12" s="323">
        <v>6</v>
      </c>
      <c r="D12" s="323">
        <v>5</v>
      </c>
      <c r="E12" s="323">
        <v>5</v>
      </c>
      <c r="F12" s="323">
        <v>5</v>
      </c>
      <c r="G12" s="323">
        <v>5</v>
      </c>
      <c r="H12" s="323">
        <v>5</v>
      </c>
      <c r="I12" s="324" t="s">
        <v>1393</v>
      </c>
      <c r="J12" s="325" t="s">
        <v>1394</v>
      </c>
      <c r="K12" s="326" t="s">
        <v>1391</v>
      </c>
      <c r="L12" s="327" t="s">
        <v>1380</v>
      </c>
      <c r="M12" s="328">
        <v>10000</v>
      </c>
      <c r="N12" s="329">
        <v>12936</v>
      </c>
      <c r="O12" s="330">
        <v>42461</v>
      </c>
      <c r="P12" s="331">
        <v>1</v>
      </c>
      <c r="Q12" s="332">
        <v>1</v>
      </c>
      <c r="R12" s="329">
        <v>0</v>
      </c>
      <c r="S12" s="333">
        <v>12936</v>
      </c>
      <c r="T12" s="333">
        <f t="shared" si="0"/>
        <v>0</v>
      </c>
      <c r="U12" s="334" t="s">
        <v>1392</v>
      </c>
    </row>
    <row r="13" spans="1:21" ht="135">
      <c r="A13" s="321">
        <v>22</v>
      </c>
      <c r="B13" s="322">
        <v>6</v>
      </c>
      <c r="C13" s="323">
        <v>7</v>
      </c>
      <c r="D13" s="323">
        <v>6</v>
      </c>
      <c r="E13" s="323">
        <v>6</v>
      </c>
      <c r="F13" s="323">
        <v>6</v>
      </c>
      <c r="G13" s="323">
        <v>6</v>
      </c>
      <c r="H13" s="323">
        <v>6</v>
      </c>
      <c r="I13" s="324" t="s">
        <v>1395</v>
      </c>
      <c r="J13" s="325" t="s">
        <v>1396</v>
      </c>
      <c r="K13" s="326" t="s">
        <v>1391</v>
      </c>
      <c r="L13" s="327" t="s">
        <v>1380</v>
      </c>
      <c r="M13" s="328">
        <v>10000</v>
      </c>
      <c r="N13" s="329">
        <v>12936</v>
      </c>
      <c r="O13" s="330">
        <v>42461</v>
      </c>
      <c r="P13" s="331">
        <v>1</v>
      </c>
      <c r="Q13" s="332">
        <v>1</v>
      </c>
      <c r="R13" s="329">
        <v>0</v>
      </c>
      <c r="S13" s="333">
        <v>12936</v>
      </c>
      <c r="T13" s="333">
        <f t="shared" si="0"/>
        <v>0</v>
      </c>
      <c r="U13" s="334" t="s">
        <v>1392</v>
      </c>
    </row>
    <row r="14" spans="1:21" ht="135">
      <c r="A14" s="321">
        <v>23</v>
      </c>
      <c r="B14" s="322">
        <v>8</v>
      </c>
      <c r="C14" s="323">
        <v>8</v>
      </c>
      <c r="D14" s="323">
        <v>7</v>
      </c>
      <c r="E14" s="323">
        <v>7</v>
      </c>
      <c r="F14" s="323">
        <v>7</v>
      </c>
      <c r="G14" s="323">
        <v>7</v>
      </c>
      <c r="H14" s="323">
        <v>7</v>
      </c>
      <c r="I14" s="324" t="s">
        <v>1397</v>
      </c>
      <c r="J14" s="325" t="s">
        <v>1398</v>
      </c>
      <c r="K14" s="326" t="s">
        <v>1391</v>
      </c>
      <c r="L14" s="327" t="s">
        <v>1380</v>
      </c>
      <c r="M14" s="328">
        <v>12000</v>
      </c>
      <c r="N14" s="329">
        <v>12936</v>
      </c>
      <c r="O14" s="330">
        <v>42461</v>
      </c>
      <c r="P14" s="331">
        <v>1</v>
      </c>
      <c r="Q14" s="332">
        <v>1</v>
      </c>
      <c r="R14" s="329">
        <v>0</v>
      </c>
      <c r="S14" s="333">
        <v>12936</v>
      </c>
      <c r="T14" s="333">
        <f t="shared" si="0"/>
        <v>0</v>
      </c>
      <c r="U14" s="334" t="s">
        <v>1392</v>
      </c>
    </row>
    <row r="15" spans="1:21" ht="90">
      <c r="A15" s="321">
        <v>10</v>
      </c>
      <c r="B15" s="322">
        <v>9</v>
      </c>
      <c r="C15" s="323">
        <v>9</v>
      </c>
      <c r="D15" s="323">
        <v>8</v>
      </c>
      <c r="E15" s="323">
        <v>8</v>
      </c>
      <c r="F15" s="323">
        <v>8</v>
      </c>
      <c r="G15" s="323">
        <v>8</v>
      </c>
      <c r="H15" s="323">
        <v>8</v>
      </c>
      <c r="I15" s="324" t="s">
        <v>1399</v>
      </c>
      <c r="J15" s="325" t="s">
        <v>1400</v>
      </c>
      <c r="K15" s="326" t="s">
        <v>1391</v>
      </c>
      <c r="L15" s="327" t="s">
        <v>1380</v>
      </c>
      <c r="M15" s="328">
        <v>15000</v>
      </c>
      <c r="N15" s="329">
        <v>22782</v>
      </c>
      <c r="O15" s="330">
        <v>42506</v>
      </c>
      <c r="P15" s="331">
        <v>1</v>
      </c>
      <c r="Q15" s="332">
        <v>1</v>
      </c>
      <c r="R15" s="329">
        <v>0</v>
      </c>
      <c r="S15" s="333">
        <v>22782</v>
      </c>
      <c r="T15" s="333">
        <f t="shared" si="0"/>
        <v>0</v>
      </c>
      <c r="U15" s="334"/>
    </row>
    <row r="16" spans="1:21" ht="90">
      <c r="A16" s="321">
        <v>38</v>
      </c>
      <c r="B16" s="322">
        <v>23</v>
      </c>
      <c r="C16" s="323">
        <v>10</v>
      </c>
      <c r="D16" s="323">
        <v>9</v>
      </c>
      <c r="E16" s="323">
        <v>9</v>
      </c>
      <c r="F16" s="323">
        <v>9</v>
      </c>
      <c r="G16" s="323">
        <v>9</v>
      </c>
      <c r="H16" s="323">
        <v>9</v>
      </c>
      <c r="I16" s="324" t="s">
        <v>1401</v>
      </c>
      <c r="J16" s="325" t="s">
        <v>1402</v>
      </c>
      <c r="K16" s="326" t="s">
        <v>1388</v>
      </c>
      <c r="L16" s="327" t="s">
        <v>1380</v>
      </c>
      <c r="M16" s="328">
        <v>7500</v>
      </c>
      <c r="N16" s="329">
        <v>7580</v>
      </c>
      <c r="O16" s="330">
        <v>42390</v>
      </c>
      <c r="P16" s="331">
        <v>1</v>
      </c>
      <c r="Q16" s="332">
        <v>1</v>
      </c>
      <c r="R16" s="329">
        <v>0</v>
      </c>
      <c r="S16" s="333">
        <v>7580</v>
      </c>
      <c r="T16" s="333">
        <f t="shared" si="0"/>
        <v>0</v>
      </c>
      <c r="U16" s="334"/>
    </row>
    <row r="17" spans="1:21" ht="90">
      <c r="A17" s="321">
        <v>40</v>
      </c>
      <c r="B17" s="322">
        <v>10</v>
      </c>
      <c r="C17" s="323">
        <v>11</v>
      </c>
      <c r="D17" s="323">
        <v>10</v>
      </c>
      <c r="E17" s="323">
        <v>10</v>
      </c>
      <c r="F17" s="323">
        <v>10</v>
      </c>
      <c r="G17" s="323">
        <v>10</v>
      </c>
      <c r="H17" s="323">
        <v>10</v>
      </c>
      <c r="I17" s="324" t="s">
        <v>1403</v>
      </c>
      <c r="J17" s="325" t="s">
        <v>1404</v>
      </c>
      <c r="K17" s="326" t="s">
        <v>1391</v>
      </c>
      <c r="L17" s="327" t="s">
        <v>1380</v>
      </c>
      <c r="M17" s="328">
        <v>40000</v>
      </c>
      <c r="N17" s="329">
        <v>21178</v>
      </c>
      <c r="O17" s="330">
        <v>42451</v>
      </c>
      <c r="P17" s="331">
        <v>1</v>
      </c>
      <c r="Q17" s="332">
        <v>1</v>
      </c>
      <c r="R17" s="329">
        <v>0</v>
      </c>
      <c r="S17" s="333">
        <v>21178</v>
      </c>
      <c r="T17" s="333">
        <f t="shared" si="0"/>
        <v>0</v>
      </c>
      <c r="U17" s="334"/>
    </row>
    <row r="18" spans="1:21" ht="120">
      <c r="A18" s="321" t="s">
        <v>706</v>
      </c>
      <c r="B18" s="322">
        <v>12</v>
      </c>
      <c r="C18" s="323">
        <v>12</v>
      </c>
      <c r="D18" s="323">
        <v>11</v>
      </c>
      <c r="E18" s="323">
        <v>11</v>
      </c>
      <c r="F18" s="323">
        <v>11</v>
      </c>
      <c r="G18" s="323">
        <v>11</v>
      </c>
      <c r="H18" s="323">
        <v>11</v>
      </c>
      <c r="I18" s="324" t="s">
        <v>1405</v>
      </c>
      <c r="J18" s="325" t="s">
        <v>1406</v>
      </c>
      <c r="K18" s="326" t="s">
        <v>1407</v>
      </c>
      <c r="L18" s="327" t="s">
        <v>1380</v>
      </c>
      <c r="M18" s="328">
        <v>500000</v>
      </c>
      <c r="N18" s="329">
        <v>1046987</v>
      </c>
      <c r="O18" s="330">
        <v>43193</v>
      </c>
      <c r="P18" s="331">
        <v>1</v>
      </c>
      <c r="Q18" s="332">
        <v>0.87</v>
      </c>
      <c r="R18" s="329">
        <v>180646</v>
      </c>
      <c r="S18" s="333">
        <v>866341</v>
      </c>
      <c r="T18" s="333">
        <f t="shared" si="0"/>
        <v>0</v>
      </c>
      <c r="U18" s="334" t="s">
        <v>1408</v>
      </c>
    </row>
    <row r="19" spans="1:21" ht="120">
      <c r="A19" s="321">
        <v>21</v>
      </c>
      <c r="B19" s="322">
        <v>13</v>
      </c>
      <c r="C19" s="323">
        <v>13</v>
      </c>
      <c r="D19" s="323">
        <v>12</v>
      </c>
      <c r="E19" s="323">
        <v>12</v>
      </c>
      <c r="F19" s="323">
        <v>12</v>
      </c>
      <c r="G19" s="323">
        <v>12</v>
      </c>
      <c r="H19" s="323">
        <v>12</v>
      </c>
      <c r="I19" s="324" t="s">
        <v>1409</v>
      </c>
      <c r="J19" s="325" t="s">
        <v>1410</v>
      </c>
      <c r="K19" s="326" t="s">
        <v>1391</v>
      </c>
      <c r="L19" s="327" t="s">
        <v>1380</v>
      </c>
      <c r="M19" s="328">
        <v>12500</v>
      </c>
      <c r="N19" s="329">
        <v>11483</v>
      </c>
      <c r="O19" s="330">
        <v>42447</v>
      </c>
      <c r="P19" s="331">
        <v>1</v>
      </c>
      <c r="Q19" s="332">
        <v>1</v>
      </c>
      <c r="R19" s="329">
        <v>0</v>
      </c>
      <c r="S19" s="333">
        <v>11483</v>
      </c>
      <c r="T19" s="333">
        <f t="shared" si="0"/>
        <v>0</v>
      </c>
      <c r="U19" s="334" t="s">
        <v>1411</v>
      </c>
    </row>
    <row r="20" spans="1:21" ht="120">
      <c r="A20" s="321">
        <v>24</v>
      </c>
      <c r="B20" s="322">
        <v>14</v>
      </c>
      <c r="C20" s="323">
        <v>14</v>
      </c>
      <c r="D20" s="323">
        <v>13</v>
      </c>
      <c r="E20" s="323">
        <v>13</v>
      </c>
      <c r="F20" s="323">
        <v>13</v>
      </c>
      <c r="G20" s="323">
        <v>13</v>
      </c>
      <c r="H20" s="323">
        <v>13</v>
      </c>
      <c r="I20" s="324" t="s">
        <v>1412</v>
      </c>
      <c r="J20" s="325" t="s">
        <v>1413</v>
      </c>
      <c r="K20" s="326" t="s">
        <v>1391</v>
      </c>
      <c r="L20" s="327" t="s">
        <v>1380</v>
      </c>
      <c r="M20" s="328">
        <v>12500</v>
      </c>
      <c r="N20" s="329">
        <v>11483</v>
      </c>
      <c r="O20" s="330">
        <v>42461</v>
      </c>
      <c r="P20" s="331">
        <v>1</v>
      </c>
      <c r="Q20" s="332">
        <v>1</v>
      </c>
      <c r="R20" s="329">
        <v>0</v>
      </c>
      <c r="S20" s="333">
        <v>11483</v>
      </c>
      <c r="T20" s="333">
        <f t="shared" si="0"/>
        <v>0</v>
      </c>
      <c r="U20" s="334" t="s">
        <v>1411</v>
      </c>
    </row>
    <row r="21" spans="1:21" ht="120">
      <c r="A21" s="321">
        <v>37</v>
      </c>
      <c r="B21" s="322">
        <v>15</v>
      </c>
      <c r="C21" s="323">
        <v>15</v>
      </c>
      <c r="D21" s="323">
        <v>14</v>
      </c>
      <c r="E21" s="323">
        <v>14</v>
      </c>
      <c r="F21" s="323">
        <v>14</v>
      </c>
      <c r="G21" s="323">
        <v>14</v>
      </c>
      <c r="H21" s="323">
        <v>14</v>
      </c>
      <c r="I21" s="324" t="s">
        <v>1414</v>
      </c>
      <c r="J21" s="325" t="s">
        <v>1415</v>
      </c>
      <c r="K21" s="326" t="s">
        <v>1391</v>
      </c>
      <c r="L21" s="327" t="s">
        <v>1380</v>
      </c>
      <c r="M21" s="328">
        <v>12500</v>
      </c>
      <c r="N21" s="329">
        <v>11483</v>
      </c>
      <c r="O21" s="330">
        <v>42461</v>
      </c>
      <c r="P21" s="331">
        <v>1</v>
      </c>
      <c r="Q21" s="332">
        <v>1</v>
      </c>
      <c r="R21" s="329">
        <v>0</v>
      </c>
      <c r="S21" s="333">
        <v>11483</v>
      </c>
      <c r="T21" s="333">
        <f t="shared" si="0"/>
        <v>0</v>
      </c>
      <c r="U21" s="334" t="s">
        <v>1411</v>
      </c>
    </row>
    <row r="22" spans="1:21" ht="150">
      <c r="A22" s="321" t="s">
        <v>706</v>
      </c>
      <c r="B22" s="322">
        <v>16</v>
      </c>
      <c r="C22" s="323">
        <v>16</v>
      </c>
      <c r="D22" s="323">
        <v>15</v>
      </c>
      <c r="E22" s="323">
        <v>15</v>
      </c>
      <c r="F22" s="323">
        <v>15</v>
      </c>
      <c r="G22" s="323">
        <v>15</v>
      </c>
      <c r="H22" s="323">
        <v>15</v>
      </c>
      <c r="I22" s="324" t="s">
        <v>1416</v>
      </c>
      <c r="J22" s="325" t="s">
        <v>1417</v>
      </c>
      <c r="K22" s="326" t="s">
        <v>1384</v>
      </c>
      <c r="L22" s="327" t="s">
        <v>1380</v>
      </c>
      <c r="M22" s="328">
        <v>0</v>
      </c>
      <c r="N22" s="329">
        <v>31340</v>
      </c>
      <c r="O22" s="330">
        <v>42367</v>
      </c>
      <c r="P22" s="331">
        <v>1</v>
      </c>
      <c r="Q22" s="332">
        <v>1</v>
      </c>
      <c r="R22" s="329">
        <v>0</v>
      </c>
      <c r="S22" s="333">
        <v>31340</v>
      </c>
      <c r="T22" s="333">
        <f t="shared" si="0"/>
        <v>0</v>
      </c>
      <c r="U22" s="334"/>
    </row>
    <row r="23" spans="1:21" ht="195">
      <c r="A23" s="321">
        <v>19</v>
      </c>
      <c r="B23" s="322">
        <v>47</v>
      </c>
      <c r="C23" s="323">
        <v>17</v>
      </c>
      <c r="D23" s="323">
        <v>16</v>
      </c>
      <c r="E23" s="323">
        <v>16</v>
      </c>
      <c r="F23" s="323">
        <v>16</v>
      </c>
      <c r="G23" s="323">
        <v>16</v>
      </c>
      <c r="H23" s="323">
        <v>16</v>
      </c>
      <c r="I23" s="324" t="s">
        <v>1418</v>
      </c>
      <c r="J23" s="325" t="s">
        <v>1419</v>
      </c>
      <c r="K23" s="326" t="s">
        <v>1388</v>
      </c>
      <c r="L23" s="327" t="s">
        <v>1380</v>
      </c>
      <c r="M23" s="328">
        <v>30000</v>
      </c>
      <c r="N23" s="329">
        <v>28310</v>
      </c>
      <c r="O23" s="330">
        <v>42569</v>
      </c>
      <c r="P23" s="331">
        <v>1</v>
      </c>
      <c r="Q23" s="332">
        <v>1</v>
      </c>
      <c r="R23" s="329">
        <v>0</v>
      </c>
      <c r="S23" s="333">
        <v>28310</v>
      </c>
      <c r="T23" s="333">
        <f t="shared" si="0"/>
        <v>0</v>
      </c>
      <c r="U23" s="334"/>
    </row>
    <row r="24" spans="1:21" ht="135">
      <c r="A24" s="321" t="s">
        <v>706</v>
      </c>
      <c r="B24" s="322">
        <v>17</v>
      </c>
      <c r="C24" s="323">
        <v>19</v>
      </c>
      <c r="D24" s="323">
        <v>17</v>
      </c>
      <c r="E24" s="323">
        <v>17</v>
      </c>
      <c r="F24" s="323">
        <v>17</v>
      </c>
      <c r="G24" s="323">
        <v>17</v>
      </c>
      <c r="H24" s="323">
        <v>17</v>
      </c>
      <c r="I24" s="324" t="s">
        <v>1420</v>
      </c>
      <c r="J24" s="325" t="s">
        <v>1421</v>
      </c>
      <c r="K24" s="326" t="s">
        <v>1391</v>
      </c>
      <c r="L24" s="327" t="s">
        <v>1380</v>
      </c>
      <c r="M24" s="328">
        <v>0</v>
      </c>
      <c r="N24" s="329">
        <v>96624</v>
      </c>
      <c r="O24" s="330">
        <v>42502</v>
      </c>
      <c r="P24" s="331">
        <v>1</v>
      </c>
      <c r="Q24" s="332">
        <v>1</v>
      </c>
      <c r="R24" s="329">
        <v>0</v>
      </c>
      <c r="S24" s="333">
        <v>96624</v>
      </c>
      <c r="T24" s="333">
        <f t="shared" si="0"/>
        <v>0</v>
      </c>
      <c r="U24" s="334" t="s">
        <v>1422</v>
      </c>
    </row>
    <row r="25" spans="1:21" ht="165">
      <c r="A25" s="321">
        <v>446</v>
      </c>
      <c r="B25" s="322">
        <v>18</v>
      </c>
      <c r="C25" s="323">
        <v>20</v>
      </c>
      <c r="D25" s="323">
        <v>18</v>
      </c>
      <c r="E25" s="323">
        <v>18</v>
      </c>
      <c r="F25" s="323">
        <v>18</v>
      </c>
      <c r="G25" s="323">
        <v>18</v>
      </c>
      <c r="H25" s="323">
        <v>18</v>
      </c>
      <c r="I25" s="324" t="s">
        <v>1423</v>
      </c>
      <c r="J25" s="325" t="s">
        <v>1424</v>
      </c>
      <c r="K25" s="326" t="s">
        <v>1379</v>
      </c>
      <c r="L25" s="327" t="s">
        <v>1380</v>
      </c>
      <c r="M25" s="328">
        <v>15000</v>
      </c>
      <c r="N25" s="329">
        <v>17000</v>
      </c>
      <c r="O25" s="330">
        <v>42479</v>
      </c>
      <c r="P25" s="331">
        <v>1</v>
      </c>
      <c r="Q25" s="332">
        <v>1</v>
      </c>
      <c r="R25" s="329">
        <v>0</v>
      </c>
      <c r="S25" s="333">
        <v>17000</v>
      </c>
      <c r="T25" s="333">
        <f t="shared" si="0"/>
        <v>0</v>
      </c>
      <c r="U25" s="334" t="s">
        <v>1425</v>
      </c>
    </row>
    <row r="26" spans="1:21" ht="180">
      <c r="A26" s="321">
        <v>450</v>
      </c>
      <c r="B26" s="322">
        <v>19</v>
      </c>
      <c r="C26" s="323">
        <v>21</v>
      </c>
      <c r="D26" s="323">
        <v>19</v>
      </c>
      <c r="E26" s="323">
        <v>19</v>
      </c>
      <c r="F26" s="323">
        <v>19</v>
      </c>
      <c r="G26" s="323">
        <v>19</v>
      </c>
      <c r="H26" s="323">
        <v>19</v>
      </c>
      <c r="I26" s="324" t="s">
        <v>1426</v>
      </c>
      <c r="J26" s="325" t="s">
        <v>1427</v>
      </c>
      <c r="K26" s="326" t="s">
        <v>1379</v>
      </c>
      <c r="L26" s="327" t="s">
        <v>1380</v>
      </c>
      <c r="M26" s="328">
        <v>15000</v>
      </c>
      <c r="N26" s="329">
        <v>17000</v>
      </c>
      <c r="O26" s="330">
        <v>42450</v>
      </c>
      <c r="P26" s="331">
        <v>1</v>
      </c>
      <c r="Q26" s="332">
        <v>1</v>
      </c>
      <c r="R26" s="329">
        <v>0</v>
      </c>
      <c r="S26" s="333">
        <v>17000</v>
      </c>
      <c r="T26" s="333">
        <f t="shared" si="0"/>
        <v>0</v>
      </c>
      <c r="U26" s="334" t="s">
        <v>1428</v>
      </c>
    </row>
    <row r="27" spans="1:21" ht="180">
      <c r="A27" s="321">
        <v>230</v>
      </c>
      <c r="B27" s="322">
        <v>20</v>
      </c>
      <c r="C27" s="323">
        <v>22</v>
      </c>
      <c r="D27" s="323">
        <v>20</v>
      </c>
      <c r="E27" s="323">
        <v>20</v>
      </c>
      <c r="F27" s="323">
        <v>20</v>
      </c>
      <c r="G27" s="323">
        <v>20</v>
      </c>
      <c r="H27" s="323">
        <v>20</v>
      </c>
      <c r="I27" s="324" t="s">
        <v>1429</v>
      </c>
      <c r="J27" s="325" t="s">
        <v>1430</v>
      </c>
      <c r="K27" s="326" t="s">
        <v>1391</v>
      </c>
      <c r="L27" s="327" t="s">
        <v>1380</v>
      </c>
      <c r="M27" s="328">
        <v>1120000</v>
      </c>
      <c r="N27" s="329">
        <v>62304</v>
      </c>
      <c r="O27" s="330">
        <v>42598</v>
      </c>
      <c r="P27" s="331">
        <v>1</v>
      </c>
      <c r="Q27" s="332">
        <v>1</v>
      </c>
      <c r="R27" s="329">
        <v>0</v>
      </c>
      <c r="S27" s="333">
        <v>62304</v>
      </c>
      <c r="T27" s="333">
        <f t="shared" si="0"/>
        <v>0</v>
      </c>
      <c r="U27" s="334"/>
    </row>
    <row r="28" spans="1:21" ht="180">
      <c r="A28" s="321">
        <v>34</v>
      </c>
      <c r="B28" s="322">
        <v>22</v>
      </c>
      <c r="C28" s="323">
        <v>23</v>
      </c>
      <c r="D28" s="323">
        <v>21</v>
      </c>
      <c r="E28" s="323">
        <v>21</v>
      </c>
      <c r="F28" s="323">
        <v>21</v>
      </c>
      <c r="G28" s="323">
        <v>21</v>
      </c>
      <c r="H28" s="323">
        <v>21</v>
      </c>
      <c r="I28" s="324" t="s">
        <v>1431</v>
      </c>
      <c r="J28" s="325" t="s">
        <v>1432</v>
      </c>
      <c r="K28" s="326" t="s">
        <v>1391</v>
      </c>
      <c r="L28" s="327" t="s">
        <v>1380</v>
      </c>
      <c r="M28" s="328">
        <v>150000</v>
      </c>
      <c r="N28" s="329">
        <v>47998</v>
      </c>
      <c r="O28" s="330">
        <v>42486</v>
      </c>
      <c r="P28" s="331">
        <v>1</v>
      </c>
      <c r="Q28" s="332">
        <v>1</v>
      </c>
      <c r="R28" s="329">
        <v>0</v>
      </c>
      <c r="S28" s="329">
        <v>47998</v>
      </c>
      <c r="T28" s="333">
        <f t="shared" si="0"/>
        <v>0</v>
      </c>
      <c r="U28" s="334"/>
    </row>
    <row r="29" spans="1:21" ht="180">
      <c r="A29" s="321">
        <v>33</v>
      </c>
      <c r="B29" s="322">
        <v>21</v>
      </c>
      <c r="C29" s="323">
        <v>24</v>
      </c>
      <c r="D29" s="323">
        <v>22</v>
      </c>
      <c r="E29" s="323">
        <v>22</v>
      </c>
      <c r="F29" s="323">
        <v>22</v>
      </c>
      <c r="G29" s="323">
        <v>22</v>
      </c>
      <c r="H29" s="323">
        <v>22</v>
      </c>
      <c r="I29" s="324" t="s">
        <v>1433</v>
      </c>
      <c r="J29" s="325" t="s">
        <v>1434</v>
      </c>
      <c r="K29" s="326" t="s">
        <v>1391</v>
      </c>
      <c r="L29" s="327" t="s">
        <v>1380</v>
      </c>
      <c r="M29" s="328">
        <v>125000</v>
      </c>
      <c r="N29" s="329">
        <v>54899</v>
      </c>
      <c r="O29" s="330">
        <v>42565</v>
      </c>
      <c r="P29" s="331">
        <v>1</v>
      </c>
      <c r="Q29" s="332">
        <v>1</v>
      </c>
      <c r="R29" s="329">
        <v>0</v>
      </c>
      <c r="S29" s="329">
        <v>54899</v>
      </c>
      <c r="T29" s="333">
        <f t="shared" si="0"/>
        <v>0</v>
      </c>
      <c r="U29" s="334"/>
    </row>
    <row r="30" spans="1:21" ht="165">
      <c r="A30" s="321">
        <v>31</v>
      </c>
      <c r="B30" s="322">
        <v>25</v>
      </c>
      <c r="C30" s="323">
        <v>25</v>
      </c>
      <c r="D30" s="323">
        <v>23</v>
      </c>
      <c r="E30" s="323">
        <v>23</v>
      </c>
      <c r="F30" s="323">
        <v>23</v>
      </c>
      <c r="G30" s="323">
        <v>23</v>
      </c>
      <c r="H30" s="323">
        <v>23</v>
      </c>
      <c r="I30" s="324" t="s">
        <v>1435</v>
      </c>
      <c r="J30" s="325" t="s">
        <v>1436</v>
      </c>
      <c r="K30" s="326" t="s">
        <v>1391</v>
      </c>
      <c r="L30" s="327" t="s">
        <v>1380</v>
      </c>
      <c r="M30" s="328">
        <v>40000</v>
      </c>
      <c r="N30" s="329">
        <v>47600</v>
      </c>
      <c r="O30" s="330">
        <v>42646</v>
      </c>
      <c r="P30" s="331">
        <v>1</v>
      </c>
      <c r="Q30" s="332">
        <v>1</v>
      </c>
      <c r="R30" s="329">
        <v>0</v>
      </c>
      <c r="S30" s="333">
        <v>47600</v>
      </c>
      <c r="T30" s="333">
        <f t="shared" si="0"/>
        <v>0</v>
      </c>
      <c r="U30" s="334"/>
    </row>
    <row r="31" spans="1:21" ht="150">
      <c r="A31" s="321">
        <v>32</v>
      </c>
      <c r="B31" s="322">
        <v>26</v>
      </c>
      <c r="C31" s="323">
        <v>26</v>
      </c>
      <c r="D31" s="323">
        <v>24</v>
      </c>
      <c r="E31" s="323">
        <v>24</v>
      </c>
      <c r="F31" s="323">
        <v>24</v>
      </c>
      <c r="G31" s="323">
        <v>24</v>
      </c>
      <c r="H31" s="323">
        <v>24</v>
      </c>
      <c r="I31" s="324" t="s">
        <v>1437</v>
      </c>
      <c r="J31" s="325" t="s">
        <v>1438</v>
      </c>
      <c r="K31" s="326" t="s">
        <v>1391</v>
      </c>
      <c r="L31" s="327" t="s">
        <v>1380</v>
      </c>
      <c r="M31" s="328">
        <v>40000</v>
      </c>
      <c r="N31" s="329">
        <v>64800</v>
      </c>
      <c r="O31" s="330">
        <v>42646</v>
      </c>
      <c r="P31" s="331">
        <v>1</v>
      </c>
      <c r="Q31" s="332">
        <v>1</v>
      </c>
      <c r="R31" s="329">
        <v>0</v>
      </c>
      <c r="S31" s="333">
        <v>64800</v>
      </c>
      <c r="T31" s="333">
        <f t="shared" si="0"/>
        <v>0</v>
      </c>
      <c r="U31" s="334"/>
    </row>
    <row r="32" spans="1:21" ht="120">
      <c r="A32" s="321">
        <v>185</v>
      </c>
      <c r="B32" s="322">
        <v>27</v>
      </c>
      <c r="C32" s="323">
        <v>27</v>
      </c>
      <c r="D32" s="323">
        <v>25</v>
      </c>
      <c r="E32" s="323">
        <v>25</v>
      </c>
      <c r="F32" s="323">
        <v>25</v>
      </c>
      <c r="G32" s="323">
        <v>25</v>
      </c>
      <c r="H32" s="323">
        <v>25</v>
      </c>
      <c r="I32" s="324" t="s">
        <v>1439</v>
      </c>
      <c r="J32" s="325" t="s">
        <v>1440</v>
      </c>
      <c r="K32" s="326" t="s">
        <v>1407</v>
      </c>
      <c r="L32" s="327" t="s">
        <v>1380</v>
      </c>
      <c r="M32" s="328">
        <v>120000</v>
      </c>
      <c r="N32" s="329">
        <v>83327</v>
      </c>
      <c r="O32" s="330">
        <v>42592</v>
      </c>
      <c r="P32" s="331">
        <v>1</v>
      </c>
      <c r="Q32" s="332">
        <v>1</v>
      </c>
      <c r="R32" s="329">
        <v>10397</v>
      </c>
      <c r="S32" s="333">
        <v>72930</v>
      </c>
      <c r="T32" s="333">
        <f t="shared" si="0"/>
        <v>0</v>
      </c>
      <c r="U32" s="334"/>
    </row>
    <row r="33" spans="1:21" ht="165">
      <c r="A33" s="321" t="s">
        <v>1441</v>
      </c>
      <c r="B33" s="322">
        <v>24</v>
      </c>
      <c r="C33" s="323">
        <v>28</v>
      </c>
      <c r="D33" s="323">
        <v>26</v>
      </c>
      <c r="E33" s="323">
        <v>26</v>
      </c>
      <c r="F33" s="323">
        <v>26</v>
      </c>
      <c r="G33" s="323">
        <v>26</v>
      </c>
      <c r="H33" s="323">
        <v>26</v>
      </c>
      <c r="I33" s="324" t="s">
        <v>1442</v>
      </c>
      <c r="J33" s="325" t="s">
        <v>1443</v>
      </c>
      <c r="K33" s="326" t="s">
        <v>1384</v>
      </c>
      <c r="L33" s="327" t="s">
        <v>1380</v>
      </c>
      <c r="M33" s="328">
        <v>0</v>
      </c>
      <c r="N33" s="329">
        <v>58029</v>
      </c>
      <c r="O33" s="330">
        <v>42640</v>
      </c>
      <c r="P33" s="331">
        <v>1</v>
      </c>
      <c r="Q33" s="332">
        <v>1</v>
      </c>
      <c r="R33" s="329">
        <v>0</v>
      </c>
      <c r="S33" s="333">
        <v>58029</v>
      </c>
      <c r="T33" s="333">
        <f t="shared" si="0"/>
        <v>0</v>
      </c>
      <c r="U33" s="334"/>
    </row>
    <row r="34" spans="1:21" ht="150">
      <c r="A34" s="321">
        <v>52</v>
      </c>
      <c r="B34" s="322">
        <v>28</v>
      </c>
      <c r="C34" s="323">
        <v>29</v>
      </c>
      <c r="D34" s="323">
        <v>27</v>
      </c>
      <c r="E34" s="323">
        <v>27</v>
      </c>
      <c r="F34" s="323">
        <v>27</v>
      </c>
      <c r="G34" s="323">
        <v>27</v>
      </c>
      <c r="H34" s="323">
        <v>27</v>
      </c>
      <c r="I34" s="324" t="s">
        <v>1444</v>
      </c>
      <c r="J34" s="325" t="s">
        <v>1445</v>
      </c>
      <c r="K34" s="326" t="s">
        <v>1391</v>
      </c>
      <c r="L34" s="327" t="s">
        <v>1380</v>
      </c>
      <c r="M34" s="328">
        <v>350000</v>
      </c>
      <c r="N34" s="329">
        <v>484572</v>
      </c>
      <c r="O34" s="330">
        <v>42870</v>
      </c>
      <c r="P34" s="331">
        <v>1</v>
      </c>
      <c r="Q34" s="332">
        <v>1</v>
      </c>
      <c r="R34" s="329">
        <v>0</v>
      </c>
      <c r="S34" s="329">
        <v>484572</v>
      </c>
      <c r="T34" s="333">
        <f t="shared" si="0"/>
        <v>0</v>
      </c>
      <c r="U34" s="334"/>
    </row>
    <row r="35" spans="1:21" ht="135">
      <c r="A35" s="321">
        <v>51</v>
      </c>
      <c r="B35" s="322">
        <v>29</v>
      </c>
      <c r="C35" s="323">
        <v>30</v>
      </c>
      <c r="D35" s="323">
        <v>28</v>
      </c>
      <c r="E35" s="323">
        <v>28</v>
      </c>
      <c r="F35" s="323">
        <v>28</v>
      </c>
      <c r="G35" s="323">
        <v>28</v>
      </c>
      <c r="H35" s="323">
        <v>28</v>
      </c>
      <c r="I35" s="324" t="s">
        <v>1446</v>
      </c>
      <c r="J35" s="325" t="s">
        <v>1447</v>
      </c>
      <c r="K35" s="326" t="s">
        <v>1391</v>
      </c>
      <c r="L35" s="327" t="s">
        <v>1380</v>
      </c>
      <c r="M35" s="328">
        <v>350000</v>
      </c>
      <c r="N35" s="329">
        <v>217611</v>
      </c>
      <c r="O35" s="330">
        <v>42692</v>
      </c>
      <c r="P35" s="331">
        <v>1</v>
      </c>
      <c r="Q35" s="332">
        <v>1</v>
      </c>
      <c r="R35" s="329">
        <v>0</v>
      </c>
      <c r="S35" s="333">
        <v>217611</v>
      </c>
      <c r="T35" s="333">
        <f t="shared" si="0"/>
        <v>0</v>
      </c>
      <c r="U35" s="334"/>
    </row>
    <row r="36" spans="1:21" ht="150">
      <c r="A36" s="321">
        <v>193</v>
      </c>
      <c r="B36" s="322">
        <v>30</v>
      </c>
      <c r="C36" s="323">
        <v>31</v>
      </c>
      <c r="D36" s="323">
        <v>29</v>
      </c>
      <c r="E36" s="323">
        <v>29</v>
      </c>
      <c r="F36" s="323">
        <v>29</v>
      </c>
      <c r="G36" s="323">
        <v>29</v>
      </c>
      <c r="H36" s="323">
        <v>29</v>
      </c>
      <c r="I36" s="324" t="s">
        <v>1448</v>
      </c>
      <c r="J36" s="325" t="s">
        <v>1449</v>
      </c>
      <c r="K36" s="326" t="s">
        <v>1391</v>
      </c>
      <c r="L36" s="327" t="s">
        <v>1380</v>
      </c>
      <c r="M36" s="328">
        <v>350000</v>
      </c>
      <c r="N36" s="329">
        <v>133071</v>
      </c>
      <c r="O36" s="330">
        <v>42639</v>
      </c>
      <c r="P36" s="331">
        <v>1</v>
      </c>
      <c r="Q36" s="332">
        <v>1</v>
      </c>
      <c r="R36" s="329">
        <v>0</v>
      </c>
      <c r="S36" s="329">
        <v>133071</v>
      </c>
      <c r="T36" s="333">
        <f t="shared" si="0"/>
        <v>0</v>
      </c>
      <c r="U36" s="334"/>
    </row>
    <row r="37" spans="1:21" ht="210">
      <c r="A37" s="321" t="s">
        <v>706</v>
      </c>
      <c r="B37" s="322">
        <v>31</v>
      </c>
      <c r="C37" s="323">
        <v>32</v>
      </c>
      <c r="D37" s="323">
        <v>30</v>
      </c>
      <c r="E37" s="323">
        <v>30</v>
      </c>
      <c r="F37" s="323">
        <v>30</v>
      </c>
      <c r="G37" s="323">
        <v>30</v>
      </c>
      <c r="H37" s="323">
        <v>30</v>
      </c>
      <c r="I37" s="324" t="s">
        <v>1450</v>
      </c>
      <c r="J37" s="325" t="s">
        <v>1451</v>
      </c>
      <c r="K37" s="326" t="s">
        <v>1388</v>
      </c>
      <c r="L37" s="327" t="s">
        <v>1380</v>
      </c>
      <c r="M37" s="328">
        <v>0</v>
      </c>
      <c r="N37" s="329">
        <v>247496</v>
      </c>
      <c r="O37" s="330">
        <v>42527</v>
      </c>
      <c r="P37" s="331">
        <v>1</v>
      </c>
      <c r="Q37" s="332">
        <v>1</v>
      </c>
      <c r="R37" s="329">
        <v>0</v>
      </c>
      <c r="S37" s="333">
        <v>247496</v>
      </c>
      <c r="T37" s="333">
        <f t="shared" si="0"/>
        <v>0</v>
      </c>
      <c r="U37" s="334"/>
    </row>
    <row r="38" spans="1:21" ht="120">
      <c r="A38" s="321">
        <v>14</v>
      </c>
      <c r="B38" s="322">
        <v>32</v>
      </c>
      <c r="C38" s="323">
        <v>33</v>
      </c>
      <c r="D38" s="323">
        <v>31</v>
      </c>
      <c r="E38" s="323">
        <v>31</v>
      </c>
      <c r="F38" s="323">
        <v>31</v>
      </c>
      <c r="G38" s="323">
        <v>31</v>
      </c>
      <c r="H38" s="323">
        <v>31</v>
      </c>
      <c r="I38" s="324" t="s">
        <v>1452</v>
      </c>
      <c r="J38" s="325" t="s">
        <v>1453</v>
      </c>
      <c r="K38" s="326" t="s">
        <v>1388</v>
      </c>
      <c r="L38" s="327" t="s">
        <v>1380</v>
      </c>
      <c r="M38" s="328">
        <v>7500</v>
      </c>
      <c r="N38" s="329">
        <v>9701</v>
      </c>
      <c r="O38" s="330">
        <v>42433</v>
      </c>
      <c r="P38" s="331">
        <v>1</v>
      </c>
      <c r="Q38" s="332">
        <v>1</v>
      </c>
      <c r="R38" s="329">
        <v>0</v>
      </c>
      <c r="S38" s="333">
        <v>9701</v>
      </c>
      <c r="T38" s="333">
        <f t="shared" si="0"/>
        <v>0</v>
      </c>
      <c r="U38" s="334"/>
    </row>
    <row r="39" spans="1:21" ht="210">
      <c r="A39" s="321">
        <v>180</v>
      </c>
      <c r="B39" s="322">
        <v>33</v>
      </c>
      <c r="C39" s="323">
        <v>34</v>
      </c>
      <c r="D39" s="323">
        <v>32</v>
      </c>
      <c r="E39" s="323">
        <v>32</v>
      </c>
      <c r="F39" s="323">
        <v>32</v>
      </c>
      <c r="G39" s="323">
        <v>32</v>
      </c>
      <c r="H39" s="323">
        <v>32</v>
      </c>
      <c r="I39" s="324" t="s">
        <v>1454</v>
      </c>
      <c r="J39" s="325" t="s">
        <v>1455</v>
      </c>
      <c r="K39" s="326" t="s">
        <v>1388</v>
      </c>
      <c r="L39" s="327" t="s">
        <v>1380</v>
      </c>
      <c r="M39" s="328">
        <v>10000</v>
      </c>
      <c r="N39" s="329">
        <v>17241</v>
      </c>
      <c r="O39" s="330">
        <v>42514</v>
      </c>
      <c r="P39" s="331">
        <v>1</v>
      </c>
      <c r="Q39" s="332">
        <v>1</v>
      </c>
      <c r="R39" s="329">
        <v>0</v>
      </c>
      <c r="S39" s="333">
        <v>17241</v>
      </c>
      <c r="T39" s="333">
        <f t="shared" si="0"/>
        <v>0</v>
      </c>
      <c r="U39" s="334"/>
    </row>
    <row r="40" spans="1:21" ht="120">
      <c r="A40" s="321">
        <v>188</v>
      </c>
      <c r="B40" s="322">
        <v>34</v>
      </c>
      <c r="C40" s="323">
        <v>35</v>
      </c>
      <c r="D40" s="323">
        <v>33</v>
      </c>
      <c r="E40" s="323">
        <v>33</v>
      </c>
      <c r="F40" s="323">
        <v>33</v>
      </c>
      <c r="G40" s="323">
        <v>33</v>
      </c>
      <c r="H40" s="323">
        <v>33</v>
      </c>
      <c r="I40" s="324" t="s">
        <v>1456</v>
      </c>
      <c r="J40" s="325" t="s">
        <v>1457</v>
      </c>
      <c r="K40" s="326" t="s">
        <v>1388</v>
      </c>
      <c r="L40" s="327" t="s">
        <v>1380</v>
      </c>
      <c r="M40" s="328">
        <v>15000</v>
      </c>
      <c r="N40" s="329">
        <v>19795</v>
      </c>
      <c r="O40" s="330">
        <v>42514</v>
      </c>
      <c r="P40" s="331">
        <v>1</v>
      </c>
      <c r="Q40" s="332">
        <v>1</v>
      </c>
      <c r="R40" s="329">
        <v>0</v>
      </c>
      <c r="S40" s="333">
        <v>19795</v>
      </c>
      <c r="T40" s="333">
        <f t="shared" si="0"/>
        <v>0</v>
      </c>
      <c r="U40" s="334"/>
    </row>
    <row r="41" spans="1:21" ht="135">
      <c r="A41" s="321" t="s">
        <v>706</v>
      </c>
      <c r="B41" s="322">
        <v>35</v>
      </c>
      <c r="C41" s="323">
        <v>36</v>
      </c>
      <c r="D41" s="323">
        <v>34</v>
      </c>
      <c r="E41" s="323">
        <v>34</v>
      </c>
      <c r="F41" s="323">
        <v>34</v>
      </c>
      <c r="G41" s="323">
        <v>34</v>
      </c>
      <c r="H41" s="323">
        <v>34</v>
      </c>
      <c r="I41" s="324" t="s">
        <v>1458</v>
      </c>
      <c r="J41" s="325" t="s">
        <v>1459</v>
      </c>
      <c r="K41" s="326" t="s">
        <v>1391</v>
      </c>
      <c r="L41" s="327" t="s">
        <v>1380</v>
      </c>
      <c r="M41" s="328">
        <v>0</v>
      </c>
      <c r="N41" s="329">
        <v>744720</v>
      </c>
      <c r="O41" s="330">
        <v>42787</v>
      </c>
      <c r="P41" s="331">
        <v>1</v>
      </c>
      <c r="Q41" s="332">
        <v>1</v>
      </c>
      <c r="R41" s="329">
        <v>4726</v>
      </c>
      <c r="S41" s="333">
        <v>739994</v>
      </c>
      <c r="T41" s="333">
        <f t="shared" si="0"/>
        <v>0</v>
      </c>
      <c r="U41" s="334"/>
    </row>
    <row r="42" spans="1:21" ht="105">
      <c r="A42" s="321">
        <v>118</v>
      </c>
      <c r="B42" s="322">
        <v>36</v>
      </c>
      <c r="C42" s="323">
        <v>37</v>
      </c>
      <c r="D42" s="323">
        <v>35</v>
      </c>
      <c r="E42" s="323">
        <v>35</v>
      </c>
      <c r="F42" s="323">
        <v>35</v>
      </c>
      <c r="G42" s="323">
        <v>35</v>
      </c>
      <c r="H42" s="323">
        <v>35</v>
      </c>
      <c r="I42" s="324" t="s">
        <v>1460</v>
      </c>
      <c r="J42" s="325" t="s">
        <v>1461</v>
      </c>
      <c r="K42" s="326" t="s">
        <v>1407</v>
      </c>
      <c r="L42" s="327" t="s">
        <v>1380</v>
      </c>
      <c r="M42" s="328">
        <v>16200</v>
      </c>
      <c r="N42" s="329">
        <v>64170</v>
      </c>
      <c r="O42" s="330">
        <v>42690</v>
      </c>
      <c r="P42" s="331">
        <v>1</v>
      </c>
      <c r="Q42" s="332">
        <v>1</v>
      </c>
      <c r="R42" s="329">
        <v>0</v>
      </c>
      <c r="S42" s="333">
        <v>64170</v>
      </c>
      <c r="T42" s="333">
        <f t="shared" si="0"/>
        <v>0</v>
      </c>
      <c r="U42" s="334" t="s">
        <v>926</v>
      </c>
    </row>
    <row r="43" spans="1:21" ht="150">
      <c r="A43" s="321">
        <v>142</v>
      </c>
      <c r="B43" s="322">
        <v>39</v>
      </c>
      <c r="C43" s="323">
        <v>38</v>
      </c>
      <c r="D43" s="323">
        <v>36</v>
      </c>
      <c r="E43" s="323">
        <v>36</v>
      </c>
      <c r="F43" s="323">
        <v>36</v>
      </c>
      <c r="G43" s="323">
        <v>36</v>
      </c>
      <c r="H43" s="323">
        <v>36</v>
      </c>
      <c r="I43" s="324" t="s">
        <v>1462</v>
      </c>
      <c r="J43" s="325" t="s">
        <v>1463</v>
      </c>
      <c r="K43" s="326" t="s">
        <v>1391</v>
      </c>
      <c r="L43" s="327" t="s">
        <v>1380</v>
      </c>
      <c r="M43" s="328">
        <v>10000</v>
      </c>
      <c r="N43" s="329">
        <v>12867</v>
      </c>
      <c r="O43" s="330">
        <v>42514</v>
      </c>
      <c r="P43" s="331">
        <v>1</v>
      </c>
      <c r="Q43" s="332">
        <v>1</v>
      </c>
      <c r="R43" s="329">
        <v>0</v>
      </c>
      <c r="S43" s="333">
        <v>12867</v>
      </c>
      <c r="T43" s="333">
        <f t="shared" si="0"/>
        <v>0</v>
      </c>
      <c r="U43" s="334" t="s">
        <v>1464</v>
      </c>
    </row>
    <row r="44" spans="1:21" ht="150">
      <c r="A44" s="321">
        <v>144</v>
      </c>
      <c r="B44" s="322">
        <v>40</v>
      </c>
      <c r="C44" s="323">
        <v>39</v>
      </c>
      <c r="D44" s="323">
        <v>37</v>
      </c>
      <c r="E44" s="323">
        <v>37</v>
      </c>
      <c r="F44" s="323">
        <v>37</v>
      </c>
      <c r="G44" s="323">
        <v>37</v>
      </c>
      <c r="H44" s="323">
        <v>37</v>
      </c>
      <c r="I44" s="324" t="s">
        <v>1465</v>
      </c>
      <c r="J44" s="325" t="s">
        <v>1466</v>
      </c>
      <c r="K44" s="326" t="s">
        <v>1391</v>
      </c>
      <c r="L44" s="327" t="s">
        <v>1380</v>
      </c>
      <c r="M44" s="328">
        <v>10000</v>
      </c>
      <c r="N44" s="329">
        <v>12867</v>
      </c>
      <c r="O44" s="330">
        <v>42514</v>
      </c>
      <c r="P44" s="331">
        <v>1</v>
      </c>
      <c r="Q44" s="332">
        <v>1</v>
      </c>
      <c r="R44" s="329">
        <v>0</v>
      </c>
      <c r="S44" s="333">
        <v>12867</v>
      </c>
      <c r="T44" s="333">
        <f t="shared" si="0"/>
        <v>0</v>
      </c>
      <c r="U44" s="334" t="s">
        <v>1464</v>
      </c>
    </row>
    <row r="45" spans="1:21" ht="150">
      <c r="A45" s="321">
        <v>61</v>
      </c>
      <c r="B45" s="322">
        <v>51</v>
      </c>
      <c r="C45" s="323">
        <v>40</v>
      </c>
      <c r="D45" s="323">
        <v>38</v>
      </c>
      <c r="E45" s="323">
        <v>38</v>
      </c>
      <c r="F45" s="323">
        <v>38</v>
      </c>
      <c r="G45" s="323">
        <v>38</v>
      </c>
      <c r="H45" s="323">
        <v>38</v>
      </c>
      <c r="I45" s="324" t="s">
        <v>1467</v>
      </c>
      <c r="J45" s="325" t="s">
        <v>1468</v>
      </c>
      <c r="K45" s="326" t="s">
        <v>1391</v>
      </c>
      <c r="L45" s="327" t="s">
        <v>1380</v>
      </c>
      <c r="M45" s="328">
        <v>12500</v>
      </c>
      <c r="N45" s="329">
        <v>10950</v>
      </c>
      <c r="O45" s="330">
        <v>42531</v>
      </c>
      <c r="P45" s="331">
        <v>1</v>
      </c>
      <c r="Q45" s="332">
        <v>1</v>
      </c>
      <c r="R45" s="329">
        <v>0</v>
      </c>
      <c r="S45" s="333">
        <v>10950</v>
      </c>
      <c r="T45" s="333">
        <f t="shared" si="0"/>
        <v>0</v>
      </c>
      <c r="U45" s="334" t="s">
        <v>1469</v>
      </c>
    </row>
    <row r="46" spans="1:21" ht="150">
      <c r="A46" s="321">
        <v>72</v>
      </c>
      <c r="B46" s="322">
        <v>37</v>
      </c>
      <c r="C46" s="323">
        <v>41</v>
      </c>
      <c r="D46" s="323">
        <v>39</v>
      </c>
      <c r="E46" s="323">
        <v>39</v>
      </c>
      <c r="F46" s="323">
        <v>39</v>
      </c>
      <c r="G46" s="323">
        <v>39</v>
      </c>
      <c r="H46" s="323">
        <v>39</v>
      </c>
      <c r="I46" s="324" t="s">
        <v>1470</v>
      </c>
      <c r="J46" s="325" t="s">
        <v>1471</v>
      </c>
      <c r="K46" s="326" t="s">
        <v>1391</v>
      </c>
      <c r="L46" s="327" t="s">
        <v>1380</v>
      </c>
      <c r="M46" s="328">
        <v>15000</v>
      </c>
      <c r="N46" s="329">
        <v>12867</v>
      </c>
      <c r="O46" s="330">
        <v>42514</v>
      </c>
      <c r="P46" s="331">
        <v>1</v>
      </c>
      <c r="Q46" s="332">
        <v>1</v>
      </c>
      <c r="R46" s="329">
        <v>0</v>
      </c>
      <c r="S46" s="333">
        <v>12867</v>
      </c>
      <c r="T46" s="333">
        <f t="shared" si="0"/>
        <v>0</v>
      </c>
      <c r="U46" s="334" t="s">
        <v>1464</v>
      </c>
    </row>
    <row r="47" spans="1:21" ht="150">
      <c r="A47" s="321">
        <v>73</v>
      </c>
      <c r="B47" s="322">
        <v>49</v>
      </c>
      <c r="C47" s="323">
        <v>42</v>
      </c>
      <c r="D47" s="323">
        <v>40</v>
      </c>
      <c r="E47" s="323">
        <v>40</v>
      </c>
      <c r="F47" s="323">
        <v>40</v>
      </c>
      <c r="G47" s="323">
        <v>40</v>
      </c>
      <c r="H47" s="323">
        <v>40</v>
      </c>
      <c r="I47" s="324" t="s">
        <v>1472</v>
      </c>
      <c r="J47" s="325" t="s">
        <v>1473</v>
      </c>
      <c r="K47" s="326" t="s">
        <v>1391</v>
      </c>
      <c r="L47" s="327" t="s">
        <v>1380</v>
      </c>
      <c r="M47" s="328">
        <v>12500</v>
      </c>
      <c r="N47" s="329">
        <v>10950</v>
      </c>
      <c r="O47" s="330">
        <v>42531</v>
      </c>
      <c r="P47" s="331">
        <v>1</v>
      </c>
      <c r="Q47" s="332">
        <v>1</v>
      </c>
      <c r="R47" s="329">
        <v>0</v>
      </c>
      <c r="S47" s="333">
        <v>10950</v>
      </c>
      <c r="T47" s="333">
        <f t="shared" si="0"/>
        <v>0</v>
      </c>
      <c r="U47" s="334" t="s">
        <v>1469</v>
      </c>
    </row>
    <row r="48" spans="1:21" ht="150">
      <c r="A48" s="321">
        <v>84</v>
      </c>
      <c r="B48" s="322">
        <v>53</v>
      </c>
      <c r="C48" s="323">
        <v>43</v>
      </c>
      <c r="D48" s="323">
        <v>41</v>
      </c>
      <c r="E48" s="323">
        <v>41</v>
      </c>
      <c r="F48" s="323">
        <v>41</v>
      </c>
      <c r="G48" s="323">
        <v>41</v>
      </c>
      <c r="H48" s="323">
        <v>41</v>
      </c>
      <c r="I48" s="324" t="s">
        <v>1474</v>
      </c>
      <c r="J48" s="325" t="s">
        <v>1475</v>
      </c>
      <c r="K48" s="326" t="s">
        <v>1391</v>
      </c>
      <c r="L48" s="327" t="s">
        <v>1380</v>
      </c>
      <c r="M48" s="328">
        <v>12500</v>
      </c>
      <c r="N48" s="329">
        <v>10950</v>
      </c>
      <c r="O48" s="330">
        <v>42531</v>
      </c>
      <c r="P48" s="331">
        <v>1</v>
      </c>
      <c r="Q48" s="332">
        <v>1</v>
      </c>
      <c r="R48" s="329">
        <v>0</v>
      </c>
      <c r="S48" s="333">
        <v>10950</v>
      </c>
      <c r="T48" s="333">
        <f t="shared" si="0"/>
        <v>0</v>
      </c>
      <c r="U48" s="334" t="s">
        <v>1469</v>
      </c>
    </row>
    <row r="49" spans="1:21" ht="150">
      <c r="A49" s="321">
        <v>93</v>
      </c>
      <c r="B49" s="322">
        <v>38</v>
      </c>
      <c r="C49" s="323">
        <v>44</v>
      </c>
      <c r="D49" s="323">
        <v>42</v>
      </c>
      <c r="E49" s="323">
        <v>42</v>
      </c>
      <c r="F49" s="323">
        <v>42</v>
      </c>
      <c r="G49" s="323">
        <v>42</v>
      </c>
      <c r="H49" s="323">
        <v>42</v>
      </c>
      <c r="I49" s="324" t="s">
        <v>1476</v>
      </c>
      <c r="J49" s="325" t="s">
        <v>1477</v>
      </c>
      <c r="K49" s="326" t="s">
        <v>1391</v>
      </c>
      <c r="L49" s="327" t="s">
        <v>1380</v>
      </c>
      <c r="M49" s="328">
        <v>10000</v>
      </c>
      <c r="N49" s="329">
        <v>12867</v>
      </c>
      <c r="O49" s="330">
        <v>42514</v>
      </c>
      <c r="P49" s="331">
        <v>1</v>
      </c>
      <c r="Q49" s="332">
        <v>1</v>
      </c>
      <c r="R49" s="329">
        <v>0</v>
      </c>
      <c r="S49" s="329">
        <v>12867</v>
      </c>
      <c r="T49" s="333">
        <f t="shared" si="0"/>
        <v>0</v>
      </c>
      <c r="U49" s="334" t="s">
        <v>1464</v>
      </c>
    </row>
    <row r="50" spans="1:21" ht="150">
      <c r="A50" s="321">
        <v>145</v>
      </c>
      <c r="B50" s="322">
        <v>126</v>
      </c>
      <c r="C50" s="323">
        <v>45</v>
      </c>
      <c r="D50" s="323">
        <v>43</v>
      </c>
      <c r="E50" s="323">
        <v>43</v>
      </c>
      <c r="F50" s="323">
        <v>43</v>
      </c>
      <c r="G50" s="323">
        <v>43</v>
      </c>
      <c r="H50" s="323">
        <v>43</v>
      </c>
      <c r="I50" s="324" t="s">
        <v>1478</v>
      </c>
      <c r="J50" s="325" t="s">
        <v>1479</v>
      </c>
      <c r="K50" s="326" t="s">
        <v>1391</v>
      </c>
      <c r="L50" s="327" t="s">
        <v>1380</v>
      </c>
      <c r="M50" s="328">
        <v>12500</v>
      </c>
      <c r="N50" s="329">
        <v>10950</v>
      </c>
      <c r="O50" s="330">
        <v>42531</v>
      </c>
      <c r="P50" s="331">
        <v>1</v>
      </c>
      <c r="Q50" s="332">
        <v>1</v>
      </c>
      <c r="R50" s="329">
        <v>0</v>
      </c>
      <c r="S50" s="333">
        <v>10950</v>
      </c>
      <c r="T50" s="333">
        <f t="shared" si="0"/>
        <v>0</v>
      </c>
      <c r="U50" s="334" t="s">
        <v>1469</v>
      </c>
    </row>
    <row r="51" spans="1:21" ht="150">
      <c r="A51" s="321">
        <v>146</v>
      </c>
      <c r="B51" s="322">
        <v>42</v>
      </c>
      <c r="C51" s="323">
        <v>46</v>
      </c>
      <c r="D51" s="323">
        <v>44</v>
      </c>
      <c r="E51" s="323">
        <v>44</v>
      </c>
      <c r="F51" s="323">
        <v>44</v>
      </c>
      <c r="G51" s="323">
        <v>44</v>
      </c>
      <c r="H51" s="323">
        <v>44</v>
      </c>
      <c r="I51" s="324" t="s">
        <v>1480</v>
      </c>
      <c r="J51" s="325" t="s">
        <v>1481</v>
      </c>
      <c r="K51" s="326" t="s">
        <v>1391</v>
      </c>
      <c r="L51" s="327" t="s">
        <v>1380</v>
      </c>
      <c r="M51" s="328">
        <v>10000</v>
      </c>
      <c r="N51" s="329">
        <v>12867</v>
      </c>
      <c r="O51" s="330">
        <v>42514</v>
      </c>
      <c r="P51" s="331">
        <v>1</v>
      </c>
      <c r="Q51" s="332">
        <v>1</v>
      </c>
      <c r="R51" s="329">
        <v>0</v>
      </c>
      <c r="S51" s="333">
        <v>12867</v>
      </c>
      <c r="T51" s="333">
        <f t="shared" si="0"/>
        <v>0</v>
      </c>
      <c r="U51" s="334" t="s">
        <v>1464</v>
      </c>
    </row>
    <row r="52" spans="1:21" ht="150">
      <c r="A52" s="321">
        <v>147</v>
      </c>
      <c r="B52" s="322">
        <v>127</v>
      </c>
      <c r="C52" s="323">
        <v>47</v>
      </c>
      <c r="D52" s="323">
        <v>45</v>
      </c>
      <c r="E52" s="323">
        <v>45</v>
      </c>
      <c r="F52" s="323">
        <v>45</v>
      </c>
      <c r="G52" s="323">
        <v>45</v>
      </c>
      <c r="H52" s="323">
        <v>45</v>
      </c>
      <c r="I52" s="324" t="s">
        <v>1482</v>
      </c>
      <c r="J52" s="325" t="s">
        <v>1483</v>
      </c>
      <c r="K52" s="326" t="s">
        <v>1391</v>
      </c>
      <c r="L52" s="327" t="s">
        <v>1380</v>
      </c>
      <c r="M52" s="328">
        <v>12500</v>
      </c>
      <c r="N52" s="329">
        <v>10950</v>
      </c>
      <c r="O52" s="330">
        <v>42531</v>
      </c>
      <c r="P52" s="331">
        <v>1</v>
      </c>
      <c r="Q52" s="332">
        <v>1</v>
      </c>
      <c r="R52" s="329">
        <v>0</v>
      </c>
      <c r="S52" s="333">
        <v>10950</v>
      </c>
      <c r="T52" s="333">
        <f t="shared" si="0"/>
        <v>0</v>
      </c>
      <c r="U52" s="334" t="s">
        <v>1469</v>
      </c>
    </row>
    <row r="53" spans="1:21" ht="150">
      <c r="A53" s="321">
        <v>195</v>
      </c>
      <c r="B53" s="322">
        <v>131</v>
      </c>
      <c r="C53" s="323">
        <v>48</v>
      </c>
      <c r="D53" s="323">
        <v>46</v>
      </c>
      <c r="E53" s="323">
        <v>46</v>
      </c>
      <c r="F53" s="323">
        <v>46</v>
      </c>
      <c r="G53" s="323">
        <v>46</v>
      </c>
      <c r="H53" s="323">
        <v>46</v>
      </c>
      <c r="I53" s="324" t="s">
        <v>1484</v>
      </c>
      <c r="J53" s="325" t="s">
        <v>1485</v>
      </c>
      <c r="K53" s="326" t="s">
        <v>1391</v>
      </c>
      <c r="L53" s="327" t="s">
        <v>1380</v>
      </c>
      <c r="M53" s="328">
        <v>12500</v>
      </c>
      <c r="N53" s="329">
        <v>10950</v>
      </c>
      <c r="O53" s="330">
        <v>42531</v>
      </c>
      <c r="P53" s="331">
        <v>1</v>
      </c>
      <c r="Q53" s="332">
        <v>1</v>
      </c>
      <c r="R53" s="329">
        <v>0</v>
      </c>
      <c r="S53" s="333">
        <v>10950</v>
      </c>
      <c r="T53" s="333">
        <f t="shared" si="0"/>
        <v>0</v>
      </c>
      <c r="U53" s="334" t="s">
        <v>1469</v>
      </c>
    </row>
    <row r="54" spans="1:21" ht="165">
      <c r="A54" s="321">
        <v>196</v>
      </c>
      <c r="B54" s="322">
        <v>41</v>
      </c>
      <c r="C54" s="323">
        <v>49</v>
      </c>
      <c r="D54" s="323">
        <v>47</v>
      </c>
      <c r="E54" s="323">
        <v>47</v>
      </c>
      <c r="F54" s="323">
        <v>47</v>
      </c>
      <c r="G54" s="323">
        <v>47</v>
      </c>
      <c r="H54" s="323">
        <v>47</v>
      </c>
      <c r="I54" s="324" t="s">
        <v>1486</v>
      </c>
      <c r="J54" s="325" t="s">
        <v>1487</v>
      </c>
      <c r="K54" s="326" t="s">
        <v>1391</v>
      </c>
      <c r="L54" s="327" t="s">
        <v>1380</v>
      </c>
      <c r="M54" s="328">
        <v>10000</v>
      </c>
      <c r="N54" s="329">
        <v>12867</v>
      </c>
      <c r="O54" s="330">
        <v>42514</v>
      </c>
      <c r="P54" s="331">
        <v>1</v>
      </c>
      <c r="Q54" s="332">
        <v>1</v>
      </c>
      <c r="R54" s="329">
        <v>0</v>
      </c>
      <c r="S54" s="333">
        <v>12867</v>
      </c>
      <c r="T54" s="333">
        <f t="shared" si="0"/>
        <v>0</v>
      </c>
      <c r="U54" s="334" t="s">
        <v>1464</v>
      </c>
    </row>
    <row r="55" spans="1:21" ht="135">
      <c r="A55" s="321" t="s">
        <v>706</v>
      </c>
      <c r="B55" s="322">
        <v>202</v>
      </c>
      <c r="C55" s="323">
        <v>50</v>
      </c>
      <c r="D55" s="323">
        <v>48</v>
      </c>
      <c r="E55" s="323">
        <v>48</v>
      </c>
      <c r="F55" s="323">
        <v>48</v>
      </c>
      <c r="G55" s="323">
        <v>48</v>
      </c>
      <c r="H55" s="323">
        <v>48</v>
      </c>
      <c r="I55" s="324" t="s">
        <v>1488</v>
      </c>
      <c r="J55" s="325" t="s">
        <v>1489</v>
      </c>
      <c r="K55" s="326" t="s">
        <v>1388</v>
      </c>
      <c r="L55" s="327" t="s">
        <v>1380</v>
      </c>
      <c r="M55" s="328">
        <v>0</v>
      </c>
      <c r="N55" s="329">
        <v>135601</v>
      </c>
      <c r="O55" s="330">
        <v>42915</v>
      </c>
      <c r="P55" s="331">
        <v>1</v>
      </c>
      <c r="Q55" s="332">
        <v>1</v>
      </c>
      <c r="R55" s="329">
        <v>40601</v>
      </c>
      <c r="S55" s="333">
        <v>95000</v>
      </c>
      <c r="T55" s="333">
        <f t="shared" si="0"/>
        <v>0</v>
      </c>
      <c r="U55" s="334"/>
    </row>
    <row r="56" spans="1:21" ht="135">
      <c r="A56" s="321">
        <v>717</v>
      </c>
      <c r="B56" s="322">
        <v>212</v>
      </c>
      <c r="C56" s="323">
        <v>51</v>
      </c>
      <c r="D56" s="323">
        <v>49</v>
      </c>
      <c r="E56" s="323">
        <v>49</v>
      </c>
      <c r="F56" s="323">
        <v>49</v>
      </c>
      <c r="G56" s="323">
        <v>49</v>
      </c>
      <c r="H56" s="323">
        <v>49</v>
      </c>
      <c r="I56" s="324" t="s">
        <v>1490</v>
      </c>
      <c r="J56" s="325" t="s">
        <v>1491</v>
      </c>
      <c r="K56" s="326" t="s">
        <v>1384</v>
      </c>
      <c r="L56" s="327" t="s">
        <v>1380</v>
      </c>
      <c r="M56" s="328">
        <v>0</v>
      </c>
      <c r="N56" s="329">
        <v>24300</v>
      </c>
      <c r="O56" s="330">
        <v>42471</v>
      </c>
      <c r="P56" s="331">
        <v>1</v>
      </c>
      <c r="Q56" s="332">
        <v>1</v>
      </c>
      <c r="R56" s="329">
        <v>0</v>
      </c>
      <c r="S56" s="333">
        <v>24300</v>
      </c>
      <c r="T56" s="333">
        <f t="shared" si="0"/>
        <v>0</v>
      </c>
      <c r="U56" s="334"/>
    </row>
    <row r="57" spans="1:21" ht="210">
      <c r="A57" s="321">
        <v>17</v>
      </c>
      <c r="B57" s="322">
        <v>43</v>
      </c>
      <c r="C57" s="323">
        <v>52</v>
      </c>
      <c r="D57" s="323">
        <v>50</v>
      </c>
      <c r="E57" s="323">
        <v>50</v>
      </c>
      <c r="F57" s="323">
        <v>50</v>
      </c>
      <c r="G57" s="323">
        <v>50</v>
      </c>
      <c r="H57" s="323">
        <v>50</v>
      </c>
      <c r="I57" s="324" t="s">
        <v>1492</v>
      </c>
      <c r="J57" s="325" t="s">
        <v>1493</v>
      </c>
      <c r="K57" s="326" t="s">
        <v>1391</v>
      </c>
      <c r="L57" s="327" t="s">
        <v>1380</v>
      </c>
      <c r="M57" s="328">
        <v>45000</v>
      </c>
      <c r="N57" s="329">
        <v>97537</v>
      </c>
      <c r="O57" s="330">
        <v>42604</v>
      </c>
      <c r="P57" s="331">
        <v>1</v>
      </c>
      <c r="Q57" s="332">
        <v>1</v>
      </c>
      <c r="R57" s="329">
        <v>0</v>
      </c>
      <c r="S57" s="333">
        <v>97537</v>
      </c>
      <c r="T57" s="333">
        <f t="shared" si="0"/>
        <v>0</v>
      </c>
      <c r="U57" s="334"/>
    </row>
    <row r="58" spans="1:21" ht="180">
      <c r="A58" s="321">
        <v>45</v>
      </c>
      <c r="B58" s="322">
        <v>82</v>
      </c>
      <c r="C58" s="323">
        <v>53</v>
      </c>
      <c r="D58" s="323">
        <v>51</v>
      </c>
      <c r="E58" s="323">
        <v>51</v>
      </c>
      <c r="F58" s="323">
        <v>51</v>
      </c>
      <c r="G58" s="323">
        <v>51</v>
      </c>
      <c r="H58" s="323">
        <v>51</v>
      </c>
      <c r="I58" s="324" t="s">
        <v>1494</v>
      </c>
      <c r="J58" s="325" t="s">
        <v>1495</v>
      </c>
      <c r="K58" s="326" t="s">
        <v>1388</v>
      </c>
      <c r="L58" s="327" t="s">
        <v>1380</v>
      </c>
      <c r="M58" s="328">
        <v>8000</v>
      </c>
      <c r="N58" s="329">
        <v>13046</v>
      </c>
      <c r="O58" s="330">
        <v>42450</v>
      </c>
      <c r="P58" s="331">
        <v>1</v>
      </c>
      <c r="Q58" s="332">
        <v>1</v>
      </c>
      <c r="R58" s="329">
        <v>0</v>
      </c>
      <c r="S58" s="333">
        <v>13046</v>
      </c>
      <c r="T58" s="333">
        <f t="shared" si="0"/>
        <v>0</v>
      </c>
      <c r="U58" s="334"/>
    </row>
    <row r="59" spans="1:21" ht="135">
      <c r="A59" s="321">
        <v>64</v>
      </c>
      <c r="B59" s="322">
        <v>75</v>
      </c>
      <c r="C59" s="323">
        <v>54</v>
      </c>
      <c r="D59" s="323">
        <v>52</v>
      </c>
      <c r="E59" s="323">
        <v>52</v>
      </c>
      <c r="F59" s="323">
        <v>52</v>
      </c>
      <c r="G59" s="323">
        <v>52</v>
      </c>
      <c r="H59" s="323">
        <v>52</v>
      </c>
      <c r="I59" s="324" t="s">
        <v>1496</v>
      </c>
      <c r="J59" s="325" t="s">
        <v>1497</v>
      </c>
      <c r="K59" s="326" t="s">
        <v>1388</v>
      </c>
      <c r="L59" s="327" t="s">
        <v>1380</v>
      </c>
      <c r="M59" s="328">
        <v>20000</v>
      </c>
      <c r="N59" s="329">
        <v>22500</v>
      </c>
      <c r="O59" s="330">
        <v>42468</v>
      </c>
      <c r="P59" s="331">
        <v>1</v>
      </c>
      <c r="Q59" s="332">
        <v>1</v>
      </c>
      <c r="R59" s="329">
        <v>0</v>
      </c>
      <c r="S59" s="333">
        <v>22500</v>
      </c>
      <c r="T59" s="333">
        <f t="shared" si="0"/>
        <v>0</v>
      </c>
      <c r="U59" s="334"/>
    </row>
    <row r="60" spans="1:21" ht="150">
      <c r="A60" s="321">
        <v>176</v>
      </c>
      <c r="B60" s="322">
        <v>71</v>
      </c>
      <c r="C60" s="323">
        <v>55</v>
      </c>
      <c r="D60" s="323">
        <v>53</v>
      </c>
      <c r="E60" s="323">
        <v>53</v>
      </c>
      <c r="F60" s="323">
        <v>53</v>
      </c>
      <c r="G60" s="323">
        <v>53</v>
      </c>
      <c r="H60" s="323">
        <v>53</v>
      </c>
      <c r="I60" s="324" t="s">
        <v>1498</v>
      </c>
      <c r="J60" s="325" t="s">
        <v>1499</v>
      </c>
      <c r="K60" s="326" t="s">
        <v>1388</v>
      </c>
      <c r="L60" s="327" t="s">
        <v>1380</v>
      </c>
      <c r="M60" s="328">
        <v>8000</v>
      </c>
      <c r="N60" s="329">
        <v>10752</v>
      </c>
      <c r="O60" s="330">
        <v>42534</v>
      </c>
      <c r="P60" s="331">
        <v>1</v>
      </c>
      <c r="Q60" s="332">
        <v>1</v>
      </c>
      <c r="R60" s="329">
        <v>0</v>
      </c>
      <c r="S60" s="333">
        <v>10752</v>
      </c>
      <c r="T60" s="333">
        <f t="shared" si="0"/>
        <v>0</v>
      </c>
      <c r="U60" s="334"/>
    </row>
    <row r="61" spans="1:21" ht="150">
      <c r="A61" s="321">
        <v>177</v>
      </c>
      <c r="B61" s="322">
        <v>72</v>
      </c>
      <c r="C61" s="323">
        <v>56</v>
      </c>
      <c r="D61" s="323">
        <v>54</v>
      </c>
      <c r="E61" s="323">
        <v>54</v>
      </c>
      <c r="F61" s="323">
        <v>54</v>
      </c>
      <c r="G61" s="323">
        <v>54</v>
      </c>
      <c r="H61" s="323">
        <v>54</v>
      </c>
      <c r="I61" s="324" t="s">
        <v>1500</v>
      </c>
      <c r="J61" s="325" t="s">
        <v>1499</v>
      </c>
      <c r="K61" s="326" t="s">
        <v>1388</v>
      </c>
      <c r="L61" s="327" t="s">
        <v>1380</v>
      </c>
      <c r="M61" s="328">
        <v>18000</v>
      </c>
      <c r="N61" s="329">
        <v>16500</v>
      </c>
      <c r="O61" s="330">
        <v>42460</v>
      </c>
      <c r="P61" s="331">
        <v>1</v>
      </c>
      <c r="Q61" s="332">
        <v>1</v>
      </c>
      <c r="R61" s="329">
        <v>0</v>
      </c>
      <c r="S61" s="333">
        <v>16500</v>
      </c>
      <c r="T61" s="333">
        <f t="shared" si="0"/>
        <v>0</v>
      </c>
      <c r="U61" s="334"/>
    </row>
    <row r="62" spans="1:21" ht="90">
      <c r="A62" s="321">
        <v>62</v>
      </c>
      <c r="B62" s="322">
        <v>55</v>
      </c>
      <c r="C62" s="323">
        <v>57</v>
      </c>
      <c r="D62" s="323">
        <v>55</v>
      </c>
      <c r="E62" s="323">
        <v>55</v>
      </c>
      <c r="F62" s="323">
        <v>55</v>
      </c>
      <c r="G62" s="323">
        <v>55</v>
      </c>
      <c r="H62" s="323">
        <v>55</v>
      </c>
      <c r="I62" s="324" t="s">
        <v>1501</v>
      </c>
      <c r="J62" s="325" t="s">
        <v>1502</v>
      </c>
      <c r="K62" s="326" t="s">
        <v>1391</v>
      </c>
      <c r="L62" s="327" t="s">
        <v>1380</v>
      </c>
      <c r="M62" s="328">
        <v>40000</v>
      </c>
      <c r="N62" s="329">
        <v>42458</v>
      </c>
      <c r="O62" s="330">
        <v>42632</v>
      </c>
      <c r="P62" s="331">
        <v>1</v>
      </c>
      <c r="Q62" s="332">
        <v>1</v>
      </c>
      <c r="R62" s="329">
        <v>0</v>
      </c>
      <c r="S62" s="333">
        <v>42458</v>
      </c>
      <c r="T62" s="333">
        <f t="shared" si="0"/>
        <v>0</v>
      </c>
      <c r="U62" s="334"/>
    </row>
    <row r="63" spans="1:21" ht="135">
      <c r="A63" s="321">
        <v>150</v>
      </c>
      <c r="B63" s="322">
        <v>89</v>
      </c>
      <c r="C63" s="323">
        <v>58</v>
      </c>
      <c r="D63" s="323">
        <v>56</v>
      </c>
      <c r="E63" s="323">
        <v>56</v>
      </c>
      <c r="F63" s="323">
        <v>56</v>
      </c>
      <c r="G63" s="323">
        <v>56</v>
      </c>
      <c r="H63" s="323">
        <v>56</v>
      </c>
      <c r="I63" s="324" t="s">
        <v>1503</v>
      </c>
      <c r="J63" s="325" t="s">
        <v>1504</v>
      </c>
      <c r="K63" s="326" t="s">
        <v>1388</v>
      </c>
      <c r="L63" s="327" t="s">
        <v>1380</v>
      </c>
      <c r="M63" s="328">
        <v>85000</v>
      </c>
      <c r="N63" s="329">
        <v>83940</v>
      </c>
      <c r="O63" s="330">
        <v>42598</v>
      </c>
      <c r="P63" s="331">
        <v>1</v>
      </c>
      <c r="Q63" s="332">
        <v>1</v>
      </c>
      <c r="R63" s="329">
        <v>0</v>
      </c>
      <c r="S63" s="333">
        <v>83940</v>
      </c>
      <c r="T63" s="333">
        <f t="shared" si="0"/>
        <v>0</v>
      </c>
      <c r="U63" s="334"/>
    </row>
    <row r="64" spans="1:21" ht="120">
      <c r="A64" s="321">
        <v>149</v>
      </c>
      <c r="B64" s="322">
        <v>56</v>
      </c>
      <c r="C64" s="323">
        <v>59</v>
      </c>
      <c r="D64" s="323">
        <v>57</v>
      </c>
      <c r="E64" s="323">
        <v>57</v>
      </c>
      <c r="F64" s="323">
        <v>57</v>
      </c>
      <c r="G64" s="323">
        <v>57</v>
      </c>
      <c r="H64" s="323">
        <v>57</v>
      </c>
      <c r="I64" s="324" t="s">
        <v>1505</v>
      </c>
      <c r="J64" s="325" t="s">
        <v>1506</v>
      </c>
      <c r="K64" s="326" t="s">
        <v>1391</v>
      </c>
      <c r="L64" s="327" t="s">
        <v>1380</v>
      </c>
      <c r="M64" s="328">
        <v>16000</v>
      </c>
      <c r="N64" s="329">
        <v>24999</v>
      </c>
      <c r="O64" s="330">
        <v>42762</v>
      </c>
      <c r="P64" s="331">
        <v>1</v>
      </c>
      <c r="Q64" s="332">
        <v>1</v>
      </c>
      <c r="R64" s="329">
        <v>0</v>
      </c>
      <c r="S64" s="333">
        <v>24999</v>
      </c>
      <c r="T64" s="333">
        <f t="shared" si="0"/>
        <v>0</v>
      </c>
      <c r="U64" s="334"/>
    </row>
    <row r="65" spans="1:21" ht="195">
      <c r="A65" s="321">
        <v>137</v>
      </c>
      <c r="B65" s="322">
        <v>145</v>
      </c>
      <c r="C65" s="323">
        <v>60</v>
      </c>
      <c r="D65" s="323">
        <v>58</v>
      </c>
      <c r="E65" s="323">
        <v>58</v>
      </c>
      <c r="F65" s="323">
        <v>58</v>
      </c>
      <c r="G65" s="323">
        <v>58</v>
      </c>
      <c r="H65" s="323">
        <v>58</v>
      </c>
      <c r="I65" s="324" t="s">
        <v>1507</v>
      </c>
      <c r="J65" s="325" t="s">
        <v>1508</v>
      </c>
      <c r="K65" s="326" t="s">
        <v>1391</v>
      </c>
      <c r="L65" s="327" t="s">
        <v>1380</v>
      </c>
      <c r="M65" s="328">
        <v>425000</v>
      </c>
      <c r="N65" s="329">
        <v>124021</v>
      </c>
      <c r="O65" s="330">
        <v>42664</v>
      </c>
      <c r="P65" s="331">
        <v>1</v>
      </c>
      <c r="Q65" s="332">
        <v>1</v>
      </c>
      <c r="R65" s="329">
        <v>0</v>
      </c>
      <c r="S65" s="333">
        <v>124021</v>
      </c>
      <c r="T65" s="333">
        <f t="shared" si="0"/>
        <v>0</v>
      </c>
      <c r="U65" s="334" t="s">
        <v>1509</v>
      </c>
    </row>
    <row r="66" spans="1:21" ht="135">
      <c r="A66" s="321">
        <v>1095</v>
      </c>
      <c r="B66" s="322">
        <v>1103</v>
      </c>
      <c r="C66" s="323">
        <v>61</v>
      </c>
      <c r="D66" s="323">
        <v>59</v>
      </c>
      <c r="E66" s="323">
        <v>59</v>
      </c>
      <c r="F66" s="323">
        <v>59</v>
      </c>
      <c r="G66" s="323">
        <v>59</v>
      </c>
      <c r="H66" s="323">
        <v>59</v>
      </c>
      <c r="I66" s="324" t="s">
        <v>1510</v>
      </c>
      <c r="J66" s="325" t="s">
        <v>1511</v>
      </c>
      <c r="K66" s="326" t="s">
        <v>1384</v>
      </c>
      <c r="L66" s="327" t="s">
        <v>1380</v>
      </c>
      <c r="M66" s="328">
        <v>10000</v>
      </c>
      <c r="N66" s="329">
        <v>7831</v>
      </c>
      <c r="O66" s="330">
        <v>42538</v>
      </c>
      <c r="P66" s="331">
        <v>1</v>
      </c>
      <c r="Q66" s="332">
        <v>1</v>
      </c>
      <c r="R66" s="329">
        <v>0</v>
      </c>
      <c r="S66" s="333">
        <v>7831</v>
      </c>
      <c r="T66" s="333">
        <f t="shared" si="0"/>
        <v>0</v>
      </c>
      <c r="U66" s="334"/>
    </row>
    <row r="67" spans="1:21" ht="210">
      <c r="A67" s="321" t="s">
        <v>706</v>
      </c>
      <c r="B67" s="322">
        <v>50</v>
      </c>
      <c r="C67" s="323">
        <v>64</v>
      </c>
      <c r="D67" s="323">
        <v>60</v>
      </c>
      <c r="E67" s="323">
        <v>60</v>
      </c>
      <c r="F67" s="323">
        <v>60</v>
      </c>
      <c r="G67" s="323">
        <v>60</v>
      </c>
      <c r="H67" s="323">
        <v>60</v>
      </c>
      <c r="I67" s="324" t="s">
        <v>1512</v>
      </c>
      <c r="J67" s="325" t="s">
        <v>1513</v>
      </c>
      <c r="K67" s="326" t="s">
        <v>1384</v>
      </c>
      <c r="L67" s="327" t="s">
        <v>1380</v>
      </c>
      <c r="M67" s="328">
        <v>0</v>
      </c>
      <c r="N67" s="329">
        <v>23700</v>
      </c>
      <c r="O67" s="330">
        <v>42521</v>
      </c>
      <c r="P67" s="332">
        <v>1</v>
      </c>
      <c r="Q67" s="332">
        <v>1</v>
      </c>
      <c r="R67" s="329">
        <v>0</v>
      </c>
      <c r="S67" s="333">
        <v>23700</v>
      </c>
      <c r="T67" s="333">
        <f t="shared" si="0"/>
        <v>0</v>
      </c>
      <c r="U67" s="334"/>
    </row>
    <row r="68" spans="1:21" ht="120">
      <c r="A68" s="321">
        <v>181</v>
      </c>
      <c r="B68" s="322">
        <v>91</v>
      </c>
      <c r="C68" s="323">
        <v>184</v>
      </c>
      <c r="D68" s="323">
        <v>61</v>
      </c>
      <c r="E68" s="323">
        <v>61</v>
      </c>
      <c r="F68" s="323">
        <v>61</v>
      </c>
      <c r="G68" s="323">
        <v>61</v>
      </c>
      <c r="H68" s="323">
        <v>61</v>
      </c>
      <c r="I68" s="324" t="s">
        <v>1514</v>
      </c>
      <c r="J68" s="325" t="s">
        <v>1515</v>
      </c>
      <c r="K68" s="325" t="s">
        <v>1388</v>
      </c>
      <c r="L68" s="335" t="s">
        <v>1380</v>
      </c>
      <c r="M68" s="336">
        <v>30000</v>
      </c>
      <c r="N68" s="329">
        <v>12205</v>
      </c>
      <c r="O68" s="330">
        <v>42478</v>
      </c>
      <c r="P68" s="332">
        <v>1</v>
      </c>
      <c r="Q68" s="332">
        <v>1</v>
      </c>
      <c r="R68" s="329">
        <v>0</v>
      </c>
      <c r="S68" s="333">
        <v>12205</v>
      </c>
      <c r="T68" s="333">
        <f t="shared" si="0"/>
        <v>0</v>
      </c>
      <c r="U68" s="334"/>
    </row>
    <row r="69" spans="1:21" ht="135">
      <c r="A69" s="321">
        <v>278</v>
      </c>
      <c r="B69" s="322">
        <v>290</v>
      </c>
      <c r="C69" s="323">
        <v>736</v>
      </c>
      <c r="D69" s="323">
        <v>62</v>
      </c>
      <c r="E69" s="323">
        <v>62</v>
      </c>
      <c r="F69" s="323">
        <v>62</v>
      </c>
      <c r="G69" s="323">
        <v>62</v>
      </c>
      <c r="H69" s="323">
        <v>62</v>
      </c>
      <c r="I69" s="324" t="s">
        <v>1516</v>
      </c>
      <c r="J69" s="325" t="s">
        <v>1517</v>
      </c>
      <c r="K69" s="325" t="s">
        <v>1388</v>
      </c>
      <c r="L69" s="335" t="s">
        <v>1380</v>
      </c>
      <c r="M69" s="336">
        <v>15000</v>
      </c>
      <c r="N69" s="329">
        <v>12475</v>
      </c>
      <c r="O69" s="330">
        <v>42478</v>
      </c>
      <c r="P69" s="332">
        <v>1</v>
      </c>
      <c r="Q69" s="332">
        <v>1</v>
      </c>
      <c r="R69" s="329">
        <v>0</v>
      </c>
      <c r="S69" s="333">
        <v>12475</v>
      </c>
      <c r="T69" s="333">
        <f t="shared" si="0"/>
        <v>0</v>
      </c>
      <c r="U69" s="334"/>
    </row>
    <row r="70" spans="1:21" ht="150">
      <c r="A70" s="321">
        <v>55</v>
      </c>
      <c r="B70" s="322">
        <v>93</v>
      </c>
      <c r="C70" s="323">
        <v>65</v>
      </c>
      <c r="D70" s="323">
        <v>63</v>
      </c>
      <c r="E70" s="323">
        <v>63</v>
      </c>
      <c r="F70" s="323">
        <v>63</v>
      </c>
      <c r="G70" s="323">
        <v>63</v>
      </c>
      <c r="H70" s="323">
        <v>63</v>
      </c>
      <c r="I70" s="324" t="s">
        <v>1518</v>
      </c>
      <c r="J70" s="325" t="s">
        <v>1519</v>
      </c>
      <c r="K70" s="326" t="s">
        <v>1391</v>
      </c>
      <c r="L70" s="327" t="s">
        <v>1380</v>
      </c>
      <c r="M70" s="328">
        <v>350000</v>
      </c>
      <c r="N70" s="329">
        <v>350222</v>
      </c>
      <c r="O70" s="330">
        <v>42811</v>
      </c>
      <c r="P70" s="332">
        <v>1</v>
      </c>
      <c r="Q70" s="332">
        <v>1</v>
      </c>
      <c r="R70" s="329">
        <v>0</v>
      </c>
      <c r="S70" s="333">
        <v>350222</v>
      </c>
      <c r="T70" s="333">
        <f t="shared" si="0"/>
        <v>0</v>
      </c>
      <c r="U70" s="334"/>
    </row>
    <row r="71" spans="1:21" ht="120">
      <c r="A71" s="321">
        <v>100</v>
      </c>
      <c r="B71" s="322">
        <v>79</v>
      </c>
      <c r="C71" s="323">
        <v>66</v>
      </c>
      <c r="D71" s="323">
        <v>64</v>
      </c>
      <c r="E71" s="323">
        <v>64</v>
      </c>
      <c r="F71" s="323">
        <v>64</v>
      </c>
      <c r="G71" s="323">
        <v>64</v>
      </c>
      <c r="H71" s="323">
        <v>64</v>
      </c>
      <c r="I71" s="324" t="s">
        <v>1520</v>
      </c>
      <c r="J71" s="325" t="s">
        <v>1521</v>
      </c>
      <c r="K71" s="326" t="s">
        <v>1384</v>
      </c>
      <c r="L71" s="327" t="s">
        <v>1380</v>
      </c>
      <c r="M71" s="328">
        <v>5000</v>
      </c>
      <c r="N71" s="329">
        <v>344774</v>
      </c>
      <c r="O71" s="330">
        <v>42765</v>
      </c>
      <c r="P71" s="331">
        <v>1</v>
      </c>
      <c r="Q71" s="332">
        <v>1</v>
      </c>
      <c r="R71" s="329">
        <v>0</v>
      </c>
      <c r="S71" s="333">
        <v>344774</v>
      </c>
      <c r="T71" s="333">
        <f t="shared" si="0"/>
        <v>0</v>
      </c>
      <c r="U71" s="334"/>
    </row>
    <row r="72" spans="1:21" ht="120">
      <c r="A72" s="321">
        <v>111</v>
      </c>
      <c r="B72" s="322">
        <v>66</v>
      </c>
      <c r="C72" s="323">
        <v>67</v>
      </c>
      <c r="D72" s="323">
        <v>65</v>
      </c>
      <c r="E72" s="323">
        <v>65</v>
      </c>
      <c r="F72" s="323">
        <v>65</v>
      </c>
      <c r="G72" s="323">
        <v>65</v>
      </c>
      <c r="H72" s="323">
        <v>65</v>
      </c>
      <c r="I72" s="324" t="s">
        <v>1522</v>
      </c>
      <c r="J72" s="325" t="s">
        <v>1523</v>
      </c>
      <c r="K72" s="326" t="s">
        <v>1388</v>
      </c>
      <c r="L72" s="327" t="s">
        <v>1380</v>
      </c>
      <c r="M72" s="328">
        <v>10000</v>
      </c>
      <c r="N72" s="329">
        <v>13074</v>
      </c>
      <c r="O72" s="330">
        <v>42517</v>
      </c>
      <c r="P72" s="331">
        <v>1</v>
      </c>
      <c r="Q72" s="332">
        <v>1</v>
      </c>
      <c r="R72" s="329">
        <v>0</v>
      </c>
      <c r="S72" s="333">
        <v>13074</v>
      </c>
      <c r="T72" s="333">
        <f t="shared" ref="T72:T135" si="1">N72-R72-S72</f>
        <v>0</v>
      </c>
      <c r="U72" s="334"/>
    </row>
    <row r="73" spans="1:21" ht="150">
      <c r="A73" s="321">
        <v>178</v>
      </c>
      <c r="B73" s="322">
        <v>58</v>
      </c>
      <c r="C73" s="323">
        <v>68</v>
      </c>
      <c r="D73" s="323">
        <v>66</v>
      </c>
      <c r="E73" s="323">
        <v>66</v>
      </c>
      <c r="F73" s="323">
        <v>66</v>
      </c>
      <c r="G73" s="323">
        <v>66</v>
      </c>
      <c r="H73" s="323">
        <v>66</v>
      </c>
      <c r="I73" s="324" t="s">
        <v>1524</v>
      </c>
      <c r="J73" s="325" t="s">
        <v>1525</v>
      </c>
      <c r="K73" s="326" t="s">
        <v>1391</v>
      </c>
      <c r="L73" s="327" t="s">
        <v>1380</v>
      </c>
      <c r="M73" s="328">
        <v>80000</v>
      </c>
      <c r="N73" s="329">
        <v>49375</v>
      </c>
      <c r="O73" s="330">
        <v>42747</v>
      </c>
      <c r="P73" s="331">
        <v>1</v>
      </c>
      <c r="Q73" s="332">
        <v>1</v>
      </c>
      <c r="R73" s="329">
        <v>0</v>
      </c>
      <c r="S73" s="333">
        <v>49375</v>
      </c>
      <c r="T73" s="333">
        <f t="shared" si="1"/>
        <v>0</v>
      </c>
      <c r="U73" s="334" t="s">
        <v>1526</v>
      </c>
    </row>
    <row r="74" spans="1:21" ht="120">
      <c r="A74" s="321">
        <v>7</v>
      </c>
      <c r="B74" s="322">
        <v>61</v>
      </c>
      <c r="C74" s="323">
        <v>69</v>
      </c>
      <c r="D74" s="323">
        <v>67</v>
      </c>
      <c r="E74" s="323">
        <v>67</v>
      </c>
      <c r="F74" s="323">
        <v>67</v>
      </c>
      <c r="G74" s="323">
        <v>67</v>
      </c>
      <c r="H74" s="323">
        <v>67</v>
      </c>
      <c r="I74" s="324" t="s">
        <v>1527</v>
      </c>
      <c r="J74" s="325" t="s">
        <v>1528</v>
      </c>
      <c r="K74" s="326" t="s">
        <v>1388</v>
      </c>
      <c r="L74" s="327" t="s">
        <v>1380</v>
      </c>
      <c r="M74" s="328">
        <v>15000</v>
      </c>
      <c r="N74" s="329">
        <v>78593</v>
      </c>
      <c r="O74" s="330">
        <v>42671</v>
      </c>
      <c r="P74" s="331">
        <v>1</v>
      </c>
      <c r="Q74" s="332">
        <v>1</v>
      </c>
      <c r="R74" s="329">
        <v>0</v>
      </c>
      <c r="S74" s="333">
        <v>78593</v>
      </c>
      <c r="T74" s="333">
        <f t="shared" si="1"/>
        <v>0</v>
      </c>
      <c r="U74" s="334" t="s">
        <v>1529</v>
      </c>
    </row>
    <row r="75" spans="1:21" ht="285">
      <c r="A75" s="321">
        <v>66</v>
      </c>
      <c r="B75" s="322">
        <v>159</v>
      </c>
      <c r="C75" s="323">
        <v>70</v>
      </c>
      <c r="D75" s="323">
        <v>68</v>
      </c>
      <c r="E75" s="323">
        <v>68</v>
      </c>
      <c r="F75" s="323">
        <v>68</v>
      </c>
      <c r="G75" s="323">
        <v>68</v>
      </c>
      <c r="H75" s="323">
        <v>68</v>
      </c>
      <c r="I75" s="324" t="s">
        <v>1530</v>
      </c>
      <c r="J75" s="325" t="s">
        <v>1531</v>
      </c>
      <c r="K75" s="326" t="s">
        <v>1388</v>
      </c>
      <c r="L75" s="327" t="s">
        <v>1380</v>
      </c>
      <c r="M75" s="328">
        <v>220000</v>
      </c>
      <c r="N75" s="329">
        <v>200460</v>
      </c>
      <c r="O75" s="330">
        <v>42650</v>
      </c>
      <c r="P75" s="331">
        <v>1</v>
      </c>
      <c r="Q75" s="332">
        <v>1</v>
      </c>
      <c r="R75" s="329">
        <v>0</v>
      </c>
      <c r="S75" s="333">
        <v>200460</v>
      </c>
      <c r="T75" s="333">
        <f t="shared" si="1"/>
        <v>0</v>
      </c>
      <c r="U75" s="334"/>
    </row>
    <row r="76" spans="1:21" ht="120">
      <c r="A76" s="321">
        <v>114</v>
      </c>
      <c r="B76" s="322">
        <v>107</v>
      </c>
      <c r="C76" s="323">
        <v>71</v>
      </c>
      <c r="D76" s="323">
        <v>69</v>
      </c>
      <c r="E76" s="323">
        <v>69</v>
      </c>
      <c r="F76" s="323">
        <v>69</v>
      </c>
      <c r="G76" s="323">
        <v>69</v>
      </c>
      <c r="H76" s="323">
        <v>69</v>
      </c>
      <c r="I76" s="324" t="s">
        <v>1532</v>
      </c>
      <c r="J76" s="325" t="s">
        <v>1533</v>
      </c>
      <c r="K76" s="326" t="s">
        <v>1388</v>
      </c>
      <c r="L76" s="327" t="s">
        <v>1380</v>
      </c>
      <c r="M76" s="328">
        <v>200000</v>
      </c>
      <c r="N76" s="329">
        <v>103197</v>
      </c>
      <c r="O76" s="330">
        <v>42593</v>
      </c>
      <c r="P76" s="331">
        <v>1</v>
      </c>
      <c r="Q76" s="332">
        <v>1</v>
      </c>
      <c r="R76" s="329">
        <v>0</v>
      </c>
      <c r="S76" s="333">
        <v>103197</v>
      </c>
      <c r="T76" s="333">
        <f t="shared" si="1"/>
        <v>0</v>
      </c>
      <c r="U76" s="334"/>
    </row>
    <row r="77" spans="1:21" ht="135">
      <c r="A77" s="321" t="s">
        <v>706</v>
      </c>
      <c r="B77" s="322" t="s">
        <v>706</v>
      </c>
      <c r="C77" s="323">
        <v>72</v>
      </c>
      <c r="D77" s="323">
        <v>70</v>
      </c>
      <c r="E77" s="323">
        <v>70</v>
      </c>
      <c r="F77" s="323">
        <v>70</v>
      </c>
      <c r="G77" s="323">
        <v>70</v>
      </c>
      <c r="H77" s="323">
        <v>70</v>
      </c>
      <c r="I77" s="324" t="s">
        <v>1534</v>
      </c>
      <c r="J77" s="325" t="s">
        <v>1535</v>
      </c>
      <c r="K77" s="326" t="s">
        <v>1388</v>
      </c>
      <c r="L77" s="327" t="s">
        <v>1380</v>
      </c>
      <c r="M77" s="328">
        <v>0</v>
      </c>
      <c r="N77" s="329">
        <v>16896</v>
      </c>
      <c r="O77" s="330">
        <v>42549</v>
      </c>
      <c r="P77" s="331">
        <v>1</v>
      </c>
      <c r="Q77" s="332">
        <v>1</v>
      </c>
      <c r="R77" s="329">
        <v>0</v>
      </c>
      <c r="S77" s="333">
        <v>16896</v>
      </c>
      <c r="T77" s="333">
        <f t="shared" si="1"/>
        <v>0</v>
      </c>
      <c r="U77" s="334"/>
    </row>
    <row r="78" spans="1:21" ht="150">
      <c r="A78" s="321" t="s">
        <v>706</v>
      </c>
      <c r="B78" s="322">
        <v>208</v>
      </c>
      <c r="C78" s="323">
        <v>73</v>
      </c>
      <c r="D78" s="323">
        <v>71</v>
      </c>
      <c r="E78" s="323">
        <v>71</v>
      </c>
      <c r="F78" s="323">
        <v>71</v>
      </c>
      <c r="G78" s="323">
        <v>71</v>
      </c>
      <c r="H78" s="323">
        <v>71</v>
      </c>
      <c r="I78" s="324" t="s">
        <v>1536</v>
      </c>
      <c r="J78" s="325" t="s">
        <v>1537</v>
      </c>
      <c r="K78" s="326" t="s">
        <v>1384</v>
      </c>
      <c r="L78" s="327" t="s">
        <v>1380</v>
      </c>
      <c r="M78" s="328">
        <v>0</v>
      </c>
      <c r="N78" s="329">
        <v>24999</v>
      </c>
      <c r="O78" s="330">
        <v>42527</v>
      </c>
      <c r="P78" s="331">
        <v>1</v>
      </c>
      <c r="Q78" s="332">
        <v>1</v>
      </c>
      <c r="R78" s="329">
        <v>0</v>
      </c>
      <c r="S78" s="333">
        <v>24999</v>
      </c>
      <c r="T78" s="333">
        <f t="shared" si="1"/>
        <v>0</v>
      </c>
      <c r="U78" s="334"/>
    </row>
    <row r="79" spans="1:21" ht="225">
      <c r="A79" s="321">
        <v>292</v>
      </c>
      <c r="B79" s="322">
        <v>304</v>
      </c>
      <c r="C79" s="323">
        <v>76</v>
      </c>
      <c r="D79" s="323">
        <v>72</v>
      </c>
      <c r="E79" s="323">
        <v>72</v>
      </c>
      <c r="F79" s="323">
        <v>72</v>
      </c>
      <c r="G79" s="323">
        <v>72</v>
      </c>
      <c r="H79" s="323">
        <v>72</v>
      </c>
      <c r="I79" s="324" t="s">
        <v>1538</v>
      </c>
      <c r="J79" s="325" t="s">
        <v>1539</v>
      </c>
      <c r="K79" s="326" t="s">
        <v>1388</v>
      </c>
      <c r="L79" s="327" t="s">
        <v>1380</v>
      </c>
      <c r="M79" s="328">
        <v>18000</v>
      </c>
      <c r="N79" s="329">
        <v>21639</v>
      </c>
      <c r="O79" s="330">
        <v>42509</v>
      </c>
      <c r="P79" s="331">
        <v>1</v>
      </c>
      <c r="Q79" s="332">
        <v>1</v>
      </c>
      <c r="R79" s="329">
        <v>0</v>
      </c>
      <c r="S79" s="333">
        <v>21639</v>
      </c>
      <c r="T79" s="333">
        <f t="shared" si="1"/>
        <v>0</v>
      </c>
      <c r="U79" s="334"/>
    </row>
    <row r="80" spans="1:21" ht="135">
      <c r="A80" s="321">
        <v>309</v>
      </c>
      <c r="B80" s="322">
        <v>321</v>
      </c>
      <c r="C80" s="323">
        <v>77</v>
      </c>
      <c r="D80" s="323">
        <v>73</v>
      </c>
      <c r="E80" s="323">
        <v>73</v>
      </c>
      <c r="F80" s="323">
        <v>73</v>
      </c>
      <c r="G80" s="323">
        <v>73</v>
      </c>
      <c r="H80" s="323">
        <v>73</v>
      </c>
      <c r="I80" s="324" t="s">
        <v>1540</v>
      </c>
      <c r="J80" s="325" t="s">
        <v>1541</v>
      </c>
      <c r="K80" s="326" t="s">
        <v>1388</v>
      </c>
      <c r="L80" s="327" t="s">
        <v>1380</v>
      </c>
      <c r="M80" s="328">
        <v>15000</v>
      </c>
      <c r="N80" s="329">
        <v>19886</v>
      </c>
      <c r="O80" s="330">
        <v>42487</v>
      </c>
      <c r="P80" s="331">
        <v>1</v>
      </c>
      <c r="Q80" s="332">
        <v>1</v>
      </c>
      <c r="R80" s="329">
        <v>0</v>
      </c>
      <c r="S80" s="333">
        <v>19886</v>
      </c>
      <c r="T80" s="333">
        <f t="shared" si="1"/>
        <v>0</v>
      </c>
      <c r="U80" s="334"/>
    </row>
    <row r="81" spans="1:21" ht="120">
      <c r="A81" s="321">
        <v>71</v>
      </c>
      <c r="B81" s="322">
        <v>76</v>
      </c>
      <c r="C81" s="323">
        <v>78</v>
      </c>
      <c r="D81" s="323">
        <v>74</v>
      </c>
      <c r="E81" s="323">
        <v>74</v>
      </c>
      <c r="F81" s="323">
        <v>74</v>
      </c>
      <c r="G81" s="323">
        <v>74</v>
      </c>
      <c r="H81" s="323">
        <v>74</v>
      </c>
      <c r="I81" s="324" t="s">
        <v>1542</v>
      </c>
      <c r="J81" s="325" t="s">
        <v>1543</v>
      </c>
      <c r="K81" s="326" t="s">
        <v>1388</v>
      </c>
      <c r="L81" s="327" t="s">
        <v>1380</v>
      </c>
      <c r="M81" s="328">
        <v>7500</v>
      </c>
      <c r="N81" s="329">
        <v>8338</v>
      </c>
      <c r="O81" s="330">
        <v>42515</v>
      </c>
      <c r="P81" s="331">
        <v>1</v>
      </c>
      <c r="Q81" s="332">
        <v>1</v>
      </c>
      <c r="R81" s="329">
        <v>0</v>
      </c>
      <c r="S81" s="333">
        <v>8338</v>
      </c>
      <c r="T81" s="333">
        <f t="shared" si="1"/>
        <v>0</v>
      </c>
      <c r="U81" s="334"/>
    </row>
    <row r="82" spans="1:21" ht="120">
      <c r="A82" s="321">
        <v>92</v>
      </c>
      <c r="B82" s="322">
        <v>95</v>
      </c>
      <c r="C82" s="323">
        <v>79</v>
      </c>
      <c r="D82" s="323">
        <v>75</v>
      </c>
      <c r="E82" s="323">
        <v>75</v>
      </c>
      <c r="F82" s="323">
        <v>75</v>
      </c>
      <c r="G82" s="323">
        <v>75</v>
      </c>
      <c r="H82" s="323">
        <v>75</v>
      </c>
      <c r="I82" s="324" t="s">
        <v>1544</v>
      </c>
      <c r="J82" s="325" t="s">
        <v>1545</v>
      </c>
      <c r="K82" s="326" t="s">
        <v>1388</v>
      </c>
      <c r="L82" s="327" t="s">
        <v>1380</v>
      </c>
      <c r="M82" s="328">
        <v>7500</v>
      </c>
      <c r="N82" s="329">
        <v>9306</v>
      </c>
      <c r="O82" s="330">
        <v>42514</v>
      </c>
      <c r="P82" s="331">
        <v>1</v>
      </c>
      <c r="Q82" s="332">
        <v>1</v>
      </c>
      <c r="R82" s="329">
        <v>0</v>
      </c>
      <c r="S82" s="333">
        <v>9306</v>
      </c>
      <c r="T82" s="333">
        <f t="shared" si="1"/>
        <v>0</v>
      </c>
      <c r="U82" s="334"/>
    </row>
    <row r="83" spans="1:21" ht="180">
      <c r="A83" s="321">
        <v>257</v>
      </c>
      <c r="B83" s="322">
        <v>269</v>
      </c>
      <c r="C83" s="323">
        <v>80</v>
      </c>
      <c r="D83" s="323">
        <v>76</v>
      </c>
      <c r="E83" s="323">
        <v>76</v>
      </c>
      <c r="F83" s="323">
        <v>76</v>
      </c>
      <c r="G83" s="323">
        <v>76</v>
      </c>
      <c r="H83" s="323">
        <v>76</v>
      </c>
      <c r="I83" s="324" t="s">
        <v>1546</v>
      </c>
      <c r="J83" s="325" t="s">
        <v>1547</v>
      </c>
      <c r="K83" s="326" t="s">
        <v>1391</v>
      </c>
      <c r="L83" s="327" t="s">
        <v>1380</v>
      </c>
      <c r="M83" s="328">
        <v>10000</v>
      </c>
      <c r="N83" s="329">
        <v>13200</v>
      </c>
      <c r="O83" s="330">
        <v>42586</v>
      </c>
      <c r="P83" s="331">
        <v>1</v>
      </c>
      <c r="Q83" s="332">
        <v>1</v>
      </c>
      <c r="R83" s="329">
        <v>0</v>
      </c>
      <c r="S83" s="333">
        <v>13200</v>
      </c>
      <c r="T83" s="333">
        <f t="shared" si="1"/>
        <v>0</v>
      </c>
      <c r="U83" s="334"/>
    </row>
    <row r="84" spans="1:21" ht="255">
      <c r="A84" s="321">
        <v>955</v>
      </c>
      <c r="B84" s="322">
        <v>963</v>
      </c>
      <c r="C84" s="323">
        <v>81</v>
      </c>
      <c r="D84" s="323">
        <v>77</v>
      </c>
      <c r="E84" s="323">
        <v>77</v>
      </c>
      <c r="F84" s="323">
        <v>77</v>
      </c>
      <c r="G84" s="323">
        <v>77</v>
      </c>
      <c r="H84" s="323">
        <v>77</v>
      </c>
      <c r="I84" s="324" t="s">
        <v>1548</v>
      </c>
      <c r="J84" s="325" t="s">
        <v>1549</v>
      </c>
      <c r="K84" s="326" t="s">
        <v>1384</v>
      </c>
      <c r="L84" s="327" t="s">
        <v>1380</v>
      </c>
      <c r="M84" s="328">
        <v>15000</v>
      </c>
      <c r="N84" s="329">
        <v>22254</v>
      </c>
      <c r="O84" s="330">
        <v>42716</v>
      </c>
      <c r="P84" s="331">
        <v>1</v>
      </c>
      <c r="Q84" s="332">
        <v>1</v>
      </c>
      <c r="R84" s="329">
        <v>0</v>
      </c>
      <c r="S84" s="333">
        <v>22254</v>
      </c>
      <c r="T84" s="333">
        <f t="shared" si="1"/>
        <v>0</v>
      </c>
      <c r="U84" s="334"/>
    </row>
    <row r="85" spans="1:21" ht="120">
      <c r="A85" s="321">
        <v>115</v>
      </c>
      <c r="B85" s="322">
        <v>88</v>
      </c>
      <c r="C85" s="323">
        <v>82</v>
      </c>
      <c r="D85" s="323">
        <v>78</v>
      </c>
      <c r="E85" s="323">
        <v>78</v>
      </c>
      <c r="F85" s="323">
        <v>78</v>
      </c>
      <c r="G85" s="323">
        <v>78</v>
      </c>
      <c r="H85" s="323">
        <v>78</v>
      </c>
      <c r="I85" s="324" t="s">
        <v>1550</v>
      </c>
      <c r="J85" s="325" t="s">
        <v>1551</v>
      </c>
      <c r="K85" s="326" t="s">
        <v>1391</v>
      </c>
      <c r="L85" s="327" t="s">
        <v>1380</v>
      </c>
      <c r="M85" s="328">
        <v>30000</v>
      </c>
      <c r="N85" s="329">
        <v>37759</v>
      </c>
      <c r="O85" s="330">
        <v>42601</v>
      </c>
      <c r="P85" s="331">
        <v>1</v>
      </c>
      <c r="Q85" s="332">
        <v>1</v>
      </c>
      <c r="R85" s="329">
        <v>0</v>
      </c>
      <c r="S85" s="333">
        <v>37759</v>
      </c>
      <c r="T85" s="333">
        <f t="shared" si="1"/>
        <v>0</v>
      </c>
      <c r="U85" s="334" t="s">
        <v>1552</v>
      </c>
    </row>
    <row r="86" spans="1:21" ht="105">
      <c r="A86" s="321">
        <v>170</v>
      </c>
      <c r="B86" s="322">
        <v>98</v>
      </c>
      <c r="C86" s="323">
        <v>83</v>
      </c>
      <c r="D86" s="323">
        <v>79</v>
      </c>
      <c r="E86" s="323">
        <v>79</v>
      </c>
      <c r="F86" s="323">
        <v>79</v>
      </c>
      <c r="G86" s="323">
        <v>79</v>
      </c>
      <c r="H86" s="323">
        <v>79</v>
      </c>
      <c r="I86" s="324" t="s">
        <v>1553</v>
      </c>
      <c r="J86" s="325" t="s">
        <v>1554</v>
      </c>
      <c r="K86" s="326" t="s">
        <v>1388</v>
      </c>
      <c r="L86" s="327" t="s">
        <v>1380</v>
      </c>
      <c r="M86" s="328">
        <v>25000</v>
      </c>
      <c r="N86" s="329">
        <v>8400</v>
      </c>
      <c r="O86" s="330">
        <v>42530</v>
      </c>
      <c r="P86" s="331">
        <v>1</v>
      </c>
      <c r="Q86" s="332">
        <v>1</v>
      </c>
      <c r="R86" s="329">
        <v>0</v>
      </c>
      <c r="S86" s="333">
        <v>8400</v>
      </c>
      <c r="T86" s="333">
        <f t="shared" si="1"/>
        <v>0</v>
      </c>
      <c r="U86" s="334"/>
    </row>
    <row r="87" spans="1:21" ht="165">
      <c r="A87" s="321">
        <v>394</v>
      </c>
      <c r="B87" s="322">
        <v>406</v>
      </c>
      <c r="C87" s="323">
        <v>84</v>
      </c>
      <c r="D87" s="323">
        <v>80</v>
      </c>
      <c r="E87" s="323">
        <v>80</v>
      </c>
      <c r="F87" s="323">
        <v>80</v>
      </c>
      <c r="G87" s="323">
        <v>80</v>
      </c>
      <c r="H87" s="323">
        <v>80</v>
      </c>
      <c r="I87" s="324" t="s">
        <v>1555</v>
      </c>
      <c r="J87" s="325" t="s">
        <v>1556</v>
      </c>
      <c r="K87" s="326" t="s">
        <v>1379</v>
      </c>
      <c r="L87" s="327" t="s">
        <v>1380</v>
      </c>
      <c r="M87" s="328">
        <v>12000</v>
      </c>
      <c r="N87" s="329">
        <v>10311</v>
      </c>
      <c r="O87" s="330">
        <v>42548</v>
      </c>
      <c r="P87" s="331">
        <v>1</v>
      </c>
      <c r="Q87" s="332">
        <v>1</v>
      </c>
      <c r="R87" s="329">
        <v>0</v>
      </c>
      <c r="S87" s="333">
        <v>10311</v>
      </c>
      <c r="T87" s="333">
        <f t="shared" si="1"/>
        <v>0</v>
      </c>
      <c r="U87" s="334"/>
    </row>
    <row r="88" spans="1:21" ht="165">
      <c r="A88" s="321">
        <v>597</v>
      </c>
      <c r="B88" s="322">
        <v>607</v>
      </c>
      <c r="C88" s="323">
        <v>85</v>
      </c>
      <c r="D88" s="323">
        <v>81</v>
      </c>
      <c r="E88" s="323">
        <v>81</v>
      </c>
      <c r="F88" s="323">
        <v>81</v>
      </c>
      <c r="G88" s="323">
        <v>81</v>
      </c>
      <c r="H88" s="323">
        <v>81</v>
      </c>
      <c r="I88" s="324" t="s">
        <v>1557</v>
      </c>
      <c r="J88" s="325" t="s">
        <v>1558</v>
      </c>
      <c r="K88" s="326" t="s">
        <v>1384</v>
      </c>
      <c r="L88" s="327" t="s">
        <v>1380</v>
      </c>
      <c r="M88" s="328">
        <v>12000</v>
      </c>
      <c r="N88" s="329">
        <v>10646</v>
      </c>
      <c r="O88" s="330">
        <v>42549</v>
      </c>
      <c r="P88" s="331">
        <v>1</v>
      </c>
      <c r="Q88" s="332">
        <v>1</v>
      </c>
      <c r="R88" s="329">
        <v>0</v>
      </c>
      <c r="S88" s="333">
        <v>10646</v>
      </c>
      <c r="T88" s="333">
        <f t="shared" si="1"/>
        <v>0</v>
      </c>
      <c r="U88" s="334"/>
    </row>
    <row r="89" spans="1:21" ht="165">
      <c r="A89" s="321">
        <v>905</v>
      </c>
      <c r="B89" s="322">
        <v>913</v>
      </c>
      <c r="C89" s="323">
        <v>86</v>
      </c>
      <c r="D89" s="323">
        <v>82</v>
      </c>
      <c r="E89" s="323">
        <v>82</v>
      </c>
      <c r="F89" s="323">
        <v>82</v>
      </c>
      <c r="G89" s="323">
        <v>82</v>
      </c>
      <c r="H89" s="323">
        <v>82</v>
      </c>
      <c r="I89" s="324" t="s">
        <v>1559</v>
      </c>
      <c r="J89" s="325" t="s">
        <v>1560</v>
      </c>
      <c r="K89" s="326" t="s">
        <v>1379</v>
      </c>
      <c r="L89" s="327" t="s">
        <v>1380</v>
      </c>
      <c r="M89" s="328">
        <v>12000</v>
      </c>
      <c r="N89" s="329">
        <v>10321</v>
      </c>
      <c r="O89" s="330">
        <v>42550</v>
      </c>
      <c r="P89" s="331">
        <v>1</v>
      </c>
      <c r="Q89" s="332">
        <v>1</v>
      </c>
      <c r="R89" s="329">
        <v>0</v>
      </c>
      <c r="S89" s="333">
        <v>10321</v>
      </c>
      <c r="T89" s="333">
        <f t="shared" si="1"/>
        <v>0</v>
      </c>
      <c r="U89" s="334"/>
    </row>
    <row r="90" spans="1:21" ht="75">
      <c r="A90" s="321">
        <v>13</v>
      </c>
      <c r="B90" s="322">
        <v>86</v>
      </c>
      <c r="C90" s="323">
        <v>87</v>
      </c>
      <c r="D90" s="323">
        <v>83</v>
      </c>
      <c r="E90" s="323">
        <v>83</v>
      </c>
      <c r="F90" s="323">
        <v>83</v>
      </c>
      <c r="G90" s="323">
        <v>83</v>
      </c>
      <c r="H90" s="323">
        <v>83</v>
      </c>
      <c r="I90" s="324" t="s">
        <v>1561</v>
      </c>
      <c r="J90" s="325" t="s">
        <v>1562</v>
      </c>
      <c r="K90" s="326" t="s">
        <v>1391</v>
      </c>
      <c r="L90" s="327" t="s">
        <v>1380</v>
      </c>
      <c r="M90" s="328">
        <v>50000</v>
      </c>
      <c r="N90" s="329">
        <v>39750</v>
      </c>
      <c r="O90" s="330">
        <v>42592</v>
      </c>
      <c r="P90" s="331">
        <v>1</v>
      </c>
      <c r="Q90" s="332">
        <v>1</v>
      </c>
      <c r="R90" s="329">
        <v>0</v>
      </c>
      <c r="S90" s="333">
        <v>39750</v>
      </c>
      <c r="T90" s="333">
        <f t="shared" si="1"/>
        <v>0</v>
      </c>
      <c r="U90" s="334"/>
    </row>
    <row r="91" spans="1:21" ht="75">
      <c r="A91" s="321">
        <v>83</v>
      </c>
      <c r="B91" s="322">
        <v>77</v>
      </c>
      <c r="C91" s="323">
        <v>88</v>
      </c>
      <c r="D91" s="323">
        <v>84</v>
      </c>
      <c r="E91" s="323">
        <v>84</v>
      </c>
      <c r="F91" s="323">
        <v>84</v>
      </c>
      <c r="G91" s="323">
        <v>84</v>
      </c>
      <c r="H91" s="323">
        <v>84</v>
      </c>
      <c r="I91" s="324" t="s">
        <v>1563</v>
      </c>
      <c r="J91" s="325" t="s">
        <v>1564</v>
      </c>
      <c r="K91" s="326" t="s">
        <v>1388</v>
      </c>
      <c r="L91" s="327" t="s">
        <v>1380</v>
      </c>
      <c r="M91" s="328">
        <v>8000</v>
      </c>
      <c r="N91" s="329">
        <v>5485</v>
      </c>
      <c r="O91" s="330">
        <v>42586</v>
      </c>
      <c r="P91" s="331">
        <v>1</v>
      </c>
      <c r="Q91" s="332">
        <v>1</v>
      </c>
      <c r="R91" s="329">
        <v>0</v>
      </c>
      <c r="S91" s="333">
        <v>5485</v>
      </c>
      <c r="T91" s="333">
        <f t="shared" si="1"/>
        <v>0</v>
      </c>
      <c r="U91" s="334"/>
    </row>
    <row r="92" spans="1:21" ht="120">
      <c r="A92" s="321">
        <v>186</v>
      </c>
      <c r="B92" s="322">
        <v>92</v>
      </c>
      <c r="C92" s="323">
        <v>89</v>
      </c>
      <c r="D92" s="323">
        <v>85</v>
      </c>
      <c r="E92" s="323">
        <v>85</v>
      </c>
      <c r="F92" s="323">
        <v>85</v>
      </c>
      <c r="G92" s="323">
        <v>85</v>
      </c>
      <c r="H92" s="323">
        <v>85</v>
      </c>
      <c r="I92" s="324" t="s">
        <v>1565</v>
      </c>
      <c r="J92" s="325" t="s">
        <v>1566</v>
      </c>
      <c r="K92" s="326" t="s">
        <v>1391</v>
      </c>
      <c r="L92" s="327" t="s">
        <v>1380</v>
      </c>
      <c r="M92" s="328">
        <v>25000</v>
      </c>
      <c r="N92" s="329">
        <v>97668</v>
      </c>
      <c r="O92" s="330">
        <v>42555</v>
      </c>
      <c r="P92" s="331">
        <v>1</v>
      </c>
      <c r="Q92" s="332">
        <v>1</v>
      </c>
      <c r="R92" s="329">
        <v>0</v>
      </c>
      <c r="S92" s="333">
        <v>97668</v>
      </c>
      <c r="T92" s="333">
        <f t="shared" si="1"/>
        <v>0</v>
      </c>
      <c r="U92" s="334"/>
    </row>
    <row r="93" spans="1:21" ht="150">
      <c r="A93" s="321">
        <v>1011</v>
      </c>
      <c r="B93" s="322">
        <v>1019</v>
      </c>
      <c r="C93" s="323">
        <v>90</v>
      </c>
      <c r="D93" s="323">
        <v>86</v>
      </c>
      <c r="E93" s="323">
        <v>86</v>
      </c>
      <c r="F93" s="323">
        <v>86</v>
      </c>
      <c r="G93" s="323">
        <v>86</v>
      </c>
      <c r="H93" s="323">
        <v>86</v>
      </c>
      <c r="I93" s="324" t="s">
        <v>1567</v>
      </c>
      <c r="J93" s="325" t="s">
        <v>1568</v>
      </c>
      <c r="K93" s="326" t="s">
        <v>1384</v>
      </c>
      <c r="L93" s="327" t="s">
        <v>1380</v>
      </c>
      <c r="M93" s="328">
        <v>5000</v>
      </c>
      <c r="N93" s="329">
        <v>23553</v>
      </c>
      <c r="O93" s="330">
        <v>42551</v>
      </c>
      <c r="P93" s="331">
        <v>1</v>
      </c>
      <c r="Q93" s="332">
        <v>1</v>
      </c>
      <c r="R93" s="329">
        <v>0</v>
      </c>
      <c r="S93" s="333">
        <v>23553</v>
      </c>
      <c r="T93" s="333">
        <f t="shared" si="1"/>
        <v>0</v>
      </c>
      <c r="U93" s="334"/>
    </row>
    <row r="94" spans="1:21" ht="150">
      <c r="A94" s="321">
        <v>308</v>
      </c>
      <c r="B94" s="322">
        <v>320</v>
      </c>
      <c r="C94" s="323">
        <v>92</v>
      </c>
      <c r="D94" s="323">
        <v>87</v>
      </c>
      <c r="E94" s="323">
        <v>87</v>
      </c>
      <c r="F94" s="323">
        <v>87</v>
      </c>
      <c r="G94" s="323">
        <v>87</v>
      </c>
      <c r="H94" s="323">
        <v>87</v>
      </c>
      <c r="I94" s="324" t="s">
        <v>1569</v>
      </c>
      <c r="J94" s="325" t="s">
        <v>1570</v>
      </c>
      <c r="K94" s="326" t="s">
        <v>1391</v>
      </c>
      <c r="L94" s="327" t="s">
        <v>1380</v>
      </c>
      <c r="M94" s="328">
        <v>17000</v>
      </c>
      <c r="N94" s="329">
        <v>10994</v>
      </c>
      <c r="O94" s="330">
        <v>42517</v>
      </c>
      <c r="P94" s="331">
        <v>1</v>
      </c>
      <c r="Q94" s="332">
        <v>1</v>
      </c>
      <c r="R94" s="329">
        <v>0</v>
      </c>
      <c r="S94" s="333">
        <v>10994</v>
      </c>
      <c r="T94" s="333">
        <f t="shared" si="1"/>
        <v>0</v>
      </c>
      <c r="U94" s="334"/>
    </row>
    <row r="95" spans="1:21" ht="105">
      <c r="A95" s="321" t="s">
        <v>706</v>
      </c>
      <c r="B95" s="322">
        <v>207</v>
      </c>
      <c r="C95" s="323">
        <v>179</v>
      </c>
      <c r="D95" s="323">
        <v>88</v>
      </c>
      <c r="E95" s="323">
        <v>88</v>
      </c>
      <c r="F95" s="323">
        <v>88</v>
      </c>
      <c r="G95" s="323">
        <v>88</v>
      </c>
      <c r="H95" s="323">
        <v>88</v>
      </c>
      <c r="I95" s="324" t="s">
        <v>1571</v>
      </c>
      <c r="J95" s="325" t="s">
        <v>1572</v>
      </c>
      <c r="K95" s="326" t="s">
        <v>1384</v>
      </c>
      <c r="L95" s="327" t="s">
        <v>1380</v>
      </c>
      <c r="M95" s="328">
        <v>0</v>
      </c>
      <c r="N95" s="329">
        <v>153500</v>
      </c>
      <c r="O95" s="330">
        <v>42704</v>
      </c>
      <c r="P95" s="331">
        <v>1</v>
      </c>
      <c r="Q95" s="332">
        <v>1</v>
      </c>
      <c r="R95" s="329">
        <v>0</v>
      </c>
      <c r="S95" s="333">
        <v>153500</v>
      </c>
      <c r="T95" s="333">
        <f t="shared" si="1"/>
        <v>0</v>
      </c>
      <c r="U95" s="334"/>
    </row>
    <row r="96" spans="1:21" ht="90">
      <c r="A96" s="321">
        <v>830</v>
      </c>
      <c r="B96" s="322">
        <v>838</v>
      </c>
      <c r="C96" s="323">
        <v>94</v>
      </c>
      <c r="D96" s="323">
        <v>89</v>
      </c>
      <c r="E96" s="323">
        <v>89</v>
      </c>
      <c r="F96" s="323">
        <v>89</v>
      </c>
      <c r="G96" s="323">
        <v>89</v>
      </c>
      <c r="H96" s="323">
        <v>89</v>
      </c>
      <c r="I96" s="324" t="s">
        <v>1573</v>
      </c>
      <c r="J96" s="325" t="s">
        <v>1574</v>
      </c>
      <c r="K96" s="326" t="s">
        <v>1384</v>
      </c>
      <c r="L96" s="327" t="s">
        <v>1380</v>
      </c>
      <c r="M96" s="328">
        <v>10000</v>
      </c>
      <c r="N96" s="329">
        <v>4777</v>
      </c>
      <c r="O96" s="330">
        <v>42515</v>
      </c>
      <c r="P96" s="331">
        <v>1</v>
      </c>
      <c r="Q96" s="332">
        <v>1</v>
      </c>
      <c r="R96" s="329">
        <v>0</v>
      </c>
      <c r="S96" s="333">
        <v>4777</v>
      </c>
      <c r="T96" s="333">
        <f t="shared" si="1"/>
        <v>0</v>
      </c>
      <c r="U96" s="334"/>
    </row>
    <row r="97" spans="1:21" ht="105">
      <c r="A97" s="321" t="s">
        <v>706</v>
      </c>
      <c r="B97" s="322" t="s">
        <v>706</v>
      </c>
      <c r="C97" s="323">
        <v>95</v>
      </c>
      <c r="D97" s="323">
        <v>90</v>
      </c>
      <c r="E97" s="323">
        <v>90</v>
      </c>
      <c r="F97" s="323">
        <v>90</v>
      </c>
      <c r="G97" s="323">
        <v>90</v>
      </c>
      <c r="H97" s="323">
        <v>90</v>
      </c>
      <c r="I97" s="324" t="s">
        <v>1575</v>
      </c>
      <c r="J97" s="325" t="s">
        <v>1576</v>
      </c>
      <c r="K97" s="326" t="s">
        <v>1384</v>
      </c>
      <c r="L97" s="327" t="s">
        <v>1380</v>
      </c>
      <c r="M97" s="328">
        <v>0</v>
      </c>
      <c r="N97" s="329">
        <v>12953</v>
      </c>
      <c r="O97" s="330">
        <v>42471</v>
      </c>
      <c r="P97" s="331">
        <v>1</v>
      </c>
      <c r="Q97" s="332">
        <v>1</v>
      </c>
      <c r="R97" s="329">
        <v>0</v>
      </c>
      <c r="S97" s="333">
        <v>12953</v>
      </c>
      <c r="T97" s="333">
        <f t="shared" si="1"/>
        <v>0</v>
      </c>
      <c r="U97" s="334"/>
    </row>
    <row r="98" spans="1:21" ht="120">
      <c r="A98" s="321">
        <v>260</v>
      </c>
      <c r="B98" s="322">
        <v>272</v>
      </c>
      <c r="C98" s="323">
        <v>96</v>
      </c>
      <c r="D98" s="323">
        <v>91</v>
      </c>
      <c r="E98" s="323">
        <v>91</v>
      </c>
      <c r="F98" s="323">
        <v>91</v>
      </c>
      <c r="G98" s="323">
        <v>91</v>
      </c>
      <c r="H98" s="323">
        <v>91</v>
      </c>
      <c r="I98" s="324" t="s">
        <v>1577</v>
      </c>
      <c r="J98" s="325" t="s">
        <v>1578</v>
      </c>
      <c r="K98" s="326" t="s">
        <v>1391</v>
      </c>
      <c r="L98" s="327" t="s">
        <v>1380</v>
      </c>
      <c r="M98" s="328">
        <v>15000</v>
      </c>
      <c r="N98" s="329">
        <v>24894</v>
      </c>
      <c r="O98" s="330">
        <v>42678</v>
      </c>
      <c r="P98" s="331">
        <v>1</v>
      </c>
      <c r="Q98" s="332">
        <v>1</v>
      </c>
      <c r="R98" s="329">
        <v>0</v>
      </c>
      <c r="S98" s="333">
        <v>24894</v>
      </c>
      <c r="T98" s="333">
        <f t="shared" si="1"/>
        <v>0</v>
      </c>
      <c r="U98" s="334"/>
    </row>
    <row r="99" spans="1:21" ht="120">
      <c r="A99" s="321">
        <v>640</v>
      </c>
      <c r="B99" s="322">
        <v>650</v>
      </c>
      <c r="C99" s="323">
        <v>97</v>
      </c>
      <c r="D99" s="323">
        <v>92</v>
      </c>
      <c r="E99" s="323">
        <v>92</v>
      </c>
      <c r="F99" s="323">
        <v>92</v>
      </c>
      <c r="G99" s="323">
        <v>92</v>
      </c>
      <c r="H99" s="323">
        <v>92</v>
      </c>
      <c r="I99" s="324" t="s">
        <v>1579</v>
      </c>
      <c r="J99" s="325" t="s">
        <v>1580</v>
      </c>
      <c r="K99" s="326" t="s">
        <v>1384</v>
      </c>
      <c r="L99" s="327" t="s">
        <v>1380</v>
      </c>
      <c r="M99" s="328">
        <v>10000</v>
      </c>
      <c r="N99" s="329">
        <v>9982</v>
      </c>
      <c r="O99" s="330">
        <v>42564</v>
      </c>
      <c r="P99" s="331">
        <v>1</v>
      </c>
      <c r="Q99" s="332">
        <v>1</v>
      </c>
      <c r="R99" s="329">
        <v>0</v>
      </c>
      <c r="S99" s="333">
        <v>9982</v>
      </c>
      <c r="T99" s="333">
        <f t="shared" si="1"/>
        <v>0</v>
      </c>
      <c r="U99" s="334"/>
    </row>
    <row r="100" spans="1:21" ht="90">
      <c r="A100" s="321">
        <v>839</v>
      </c>
      <c r="B100" s="322">
        <v>847</v>
      </c>
      <c r="C100" s="323">
        <v>98</v>
      </c>
      <c r="D100" s="323">
        <v>93</v>
      </c>
      <c r="E100" s="323">
        <v>93</v>
      </c>
      <c r="F100" s="323">
        <v>93</v>
      </c>
      <c r="G100" s="323">
        <v>93</v>
      </c>
      <c r="H100" s="323">
        <v>93</v>
      </c>
      <c r="I100" s="324" t="s">
        <v>1581</v>
      </c>
      <c r="J100" s="325" t="s">
        <v>1582</v>
      </c>
      <c r="K100" s="326" t="s">
        <v>1384</v>
      </c>
      <c r="L100" s="327" t="s">
        <v>1380</v>
      </c>
      <c r="M100" s="328">
        <v>40000</v>
      </c>
      <c r="N100" s="329">
        <v>24248</v>
      </c>
      <c r="O100" s="330">
        <v>42613</v>
      </c>
      <c r="P100" s="331">
        <v>1</v>
      </c>
      <c r="Q100" s="332">
        <v>1</v>
      </c>
      <c r="R100" s="329">
        <v>0</v>
      </c>
      <c r="S100" s="333">
        <v>24248</v>
      </c>
      <c r="T100" s="333">
        <f t="shared" si="1"/>
        <v>0</v>
      </c>
      <c r="U100" s="334"/>
    </row>
    <row r="101" spans="1:21" ht="105">
      <c r="A101" s="321" t="s">
        <v>706</v>
      </c>
      <c r="B101" s="322" t="s">
        <v>706</v>
      </c>
      <c r="C101" s="323">
        <v>99</v>
      </c>
      <c r="D101" s="323">
        <v>94</v>
      </c>
      <c r="E101" s="323">
        <v>94</v>
      </c>
      <c r="F101" s="323">
        <v>94</v>
      </c>
      <c r="G101" s="323">
        <v>94</v>
      </c>
      <c r="H101" s="323">
        <v>94</v>
      </c>
      <c r="I101" s="324" t="s">
        <v>1583</v>
      </c>
      <c r="J101" s="325" t="s">
        <v>1584</v>
      </c>
      <c r="K101" s="326" t="s">
        <v>1388</v>
      </c>
      <c r="L101" s="327" t="s">
        <v>1380</v>
      </c>
      <c r="M101" s="328">
        <v>0</v>
      </c>
      <c r="N101" s="329">
        <v>8242</v>
      </c>
      <c r="O101" s="330">
        <v>42515</v>
      </c>
      <c r="P101" s="331">
        <v>1</v>
      </c>
      <c r="Q101" s="332">
        <v>1</v>
      </c>
      <c r="R101" s="329">
        <v>0</v>
      </c>
      <c r="S101" s="333">
        <v>8242</v>
      </c>
      <c r="T101" s="333">
        <f t="shared" si="1"/>
        <v>0</v>
      </c>
      <c r="U101" s="334"/>
    </row>
    <row r="102" spans="1:21" ht="90">
      <c r="A102" s="321">
        <v>655</v>
      </c>
      <c r="B102" s="322">
        <v>665</v>
      </c>
      <c r="C102" s="323">
        <v>100</v>
      </c>
      <c r="D102" s="323">
        <v>95</v>
      </c>
      <c r="E102" s="323">
        <v>95</v>
      </c>
      <c r="F102" s="323">
        <v>95</v>
      </c>
      <c r="G102" s="323">
        <v>95</v>
      </c>
      <c r="H102" s="323">
        <v>95</v>
      </c>
      <c r="I102" s="324" t="s">
        <v>1585</v>
      </c>
      <c r="J102" s="325" t="s">
        <v>1586</v>
      </c>
      <c r="K102" s="326" t="s">
        <v>1384</v>
      </c>
      <c r="L102" s="327" t="s">
        <v>1380</v>
      </c>
      <c r="M102" s="328">
        <v>20000</v>
      </c>
      <c r="N102" s="329">
        <v>19883</v>
      </c>
      <c r="O102" s="330">
        <v>42580</v>
      </c>
      <c r="P102" s="331">
        <v>1</v>
      </c>
      <c r="Q102" s="332">
        <v>1</v>
      </c>
      <c r="R102" s="329">
        <v>0</v>
      </c>
      <c r="S102" s="333">
        <v>19883</v>
      </c>
      <c r="T102" s="333">
        <f t="shared" si="1"/>
        <v>0</v>
      </c>
      <c r="U102" s="334"/>
    </row>
    <row r="103" spans="1:21" ht="180">
      <c r="A103" s="321">
        <v>652</v>
      </c>
      <c r="B103" s="322">
        <v>662</v>
      </c>
      <c r="C103" s="323">
        <v>101</v>
      </c>
      <c r="D103" s="323">
        <v>96</v>
      </c>
      <c r="E103" s="323">
        <v>96</v>
      </c>
      <c r="F103" s="323">
        <v>96</v>
      </c>
      <c r="G103" s="323">
        <v>96</v>
      </c>
      <c r="H103" s="323">
        <v>96</v>
      </c>
      <c r="I103" s="324" t="s">
        <v>1587</v>
      </c>
      <c r="J103" s="325" t="s">
        <v>1588</v>
      </c>
      <c r="K103" s="326" t="s">
        <v>1384</v>
      </c>
      <c r="L103" s="327" t="s">
        <v>1380</v>
      </c>
      <c r="M103" s="328">
        <v>15000</v>
      </c>
      <c r="N103" s="329">
        <v>8785</v>
      </c>
      <c r="O103" s="330">
        <v>42537</v>
      </c>
      <c r="P103" s="331">
        <v>1</v>
      </c>
      <c r="Q103" s="332">
        <v>1</v>
      </c>
      <c r="R103" s="329">
        <v>0</v>
      </c>
      <c r="S103" s="333">
        <v>8785</v>
      </c>
      <c r="T103" s="333">
        <f t="shared" si="1"/>
        <v>0</v>
      </c>
      <c r="U103" s="334"/>
    </row>
    <row r="104" spans="1:21" ht="75">
      <c r="A104" s="321">
        <v>828</v>
      </c>
      <c r="B104" s="322">
        <v>836</v>
      </c>
      <c r="C104" s="323">
        <v>102</v>
      </c>
      <c r="D104" s="323">
        <v>97</v>
      </c>
      <c r="E104" s="323">
        <v>97</v>
      </c>
      <c r="F104" s="323">
        <v>97</v>
      </c>
      <c r="G104" s="323">
        <v>97</v>
      </c>
      <c r="H104" s="323">
        <v>97</v>
      </c>
      <c r="I104" s="324" t="s">
        <v>1589</v>
      </c>
      <c r="J104" s="325" t="s">
        <v>1590</v>
      </c>
      <c r="K104" s="326" t="s">
        <v>1384</v>
      </c>
      <c r="L104" s="327" t="s">
        <v>1380</v>
      </c>
      <c r="M104" s="328">
        <v>10000</v>
      </c>
      <c r="N104" s="329">
        <v>24690</v>
      </c>
      <c r="O104" s="330">
        <v>42557</v>
      </c>
      <c r="P104" s="331">
        <v>1</v>
      </c>
      <c r="Q104" s="332">
        <v>1</v>
      </c>
      <c r="R104" s="329">
        <v>0</v>
      </c>
      <c r="S104" s="333">
        <v>24690</v>
      </c>
      <c r="T104" s="333">
        <f t="shared" si="1"/>
        <v>0</v>
      </c>
      <c r="U104" s="334"/>
    </row>
    <row r="105" spans="1:21" ht="120">
      <c r="A105" s="321">
        <v>25</v>
      </c>
      <c r="B105" s="322">
        <v>96</v>
      </c>
      <c r="C105" s="323">
        <v>103</v>
      </c>
      <c r="D105" s="323">
        <v>98</v>
      </c>
      <c r="E105" s="323">
        <v>98</v>
      </c>
      <c r="F105" s="323">
        <v>98</v>
      </c>
      <c r="G105" s="323">
        <v>98</v>
      </c>
      <c r="H105" s="323">
        <v>98</v>
      </c>
      <c r="I105" s="324" t="s">
        <v>1591</v>
      </c>
      <c r="J105" s="325" t="s">
        <v>1592</v>
      </c>
      <c r="K105" s="326" t="s">
        <v>1391</v>
      </c>
      <c r="L105" s="327" t="s">
        <v>1380</v>
      </c>
      <c r="M105" s="328">
        <v>110000</v>
      </c>
      <c r="N105" s="329">
        <v>121345</v>
      </c>
      <c r="O105" s="330">
        <v>42726</v>
      </c>
      <c r="P105" s="331">
        <v>1</v>
      </c>
      <c r="Q105" s="332">
        <v>1</v>
      </c>
      <c r="R105" s="329">
        <v>0</v>
      </c>
      <c r="S105" s="333">
        <v>121345</v>
      </c>
      <c r="T105" s="333">
        <f t="shared" si="1"/>
        <v>0</v>
      </c>
      <c r="U105" s="334"/>
    </row>
    <row r="106" spans="1:21" ht="195">
      <c r="A106" s="321">
        <v>1063</v>
      </c>
      <c r="B106" s="322">
        <v>1071</v>
      </c>
      <c r="C106" s="323">
        <v>104</v>
      </c>
      <c r="D106" s="323">
        <v>99</v>
      </c>
      <c r="E106" s="323">
        <v>99</v>
      </c>
      <c r="F106" s="323">
        <v>99</v>
      </c>
      <c r="G106" s="323">
        <v>99</v>
      </c>
      <c r="H106" s="323">
        <v>99</v>
      </c>
      <c r="I106" s="324" t="s">
        <v>1593</v>
      </c>
      <c r="J106" s="325" t="s">
        <v>1594</v>
      </c>
      <c r="K106" s="326" t="s">
        <v>1384</v>
      </c>
      <c r="L106" s="327" t="s">
        <v>1380</v>
      </c>
      <c r="M106" s="328">
        <v>5000</v>
      </c>
      <c r="N106" s="329">
        <v>2360</v>
      </c>
      <c r="O106" s="330">
        <v>42513</v>
      </c>
      <c r="P106" s="331">
        <v>1</v>
      </c>
      <c r="Q106" s="332">
        <v>1</v>
      </c>
      <c r="R106" s="329">
        <v>0</v>
      </c>
      <c r="S106" s="333">
        <v>2360</v>
      </c>
      <c r="T106" s="333">
        <f t="shared" si="1"/>
        <v>0</v>
      </c>
      <c r="U106" s="334"/>
    </row>
    <row r="107" spans="1:21" ht="150">
      <c r="A107" s="321">
        <v>943</v>
      </c>
      <c r="B107" s="322">
        <v>951</v>
      </c>
      <c r="C107" s="323">
        <v>105</v>
      </c>
      <c r="D107" s="323">
        <v>100</v>
      </c>
      <c r="E107" s="323">
        <v>100</v>
      </c>
      <c r="F107" s="323">
        <v>100</v>
      </c>
      <c r="G107" s="323">
        <v>100</v>
      </c>
      <c r="H107" s="323">
        <v>100</v>
      </c>
      <c r="I107" s="324" t="s">
        <v>1595</v>
      </c>
      <c r="J107" s="325" t="s">
        <v>1596</v>
      </c>
      <c r="K107" s="326" t="s">
        <v>1384</v>
      </c>
      <c r="L107" s="327" t="s">
        <v>1380</v>
      </c>
      <c r="M107" s="328">
        <v>10000</v>
      </c>
      <c r="N107" s="329">
        <v>8547</v>
      </c>
      <c r="O107" s="330">
        <v>42593</v>
      </c>
      <c r="P107" s="331">
        <v>1</v>
      </c>
      <c r="Q107" s="332">
        <v>1</v>
      </c>
      <c r="R107" s="329">
        <v>0</v>
      </c>
      <c r="S107" s="333">
        <v>8547</v>
      </c>
      <c r="T107" s="333">
        <f t="shared" si="1"/>
        <v>0</v>
      </c>
      <c r="U107" s="334"/>
    </row>
    <row r="108" spans="1:21" ht="165">
      <c r="A108" s="321">
        <v>1064</v>
      </c>
      <c r="B108" s="322">
        <v>1072</v>
      </c>
      <c r="C108" s="323">
        <v>106</v>
      </c>
      <c r="D108" s="323">
        <v>101</v>
      </c>
      <c r="E108" s="323">
        <v>101</v>
      </c>
      <c r="F108" s="323">
        <v>101</v>
      </c>
      <c r="G108" s="323">
        <v>101</v>
      </c>
      <c r="H108" s="323">
        <v>101</v>
      </c>
      <c r="I108" s="324" t="s">
        <v>1597</v>
      </c>
      <c r="J108" s="325" t="s">
        <v>1598</v>
      </c>
      <c r="K108" s="326" t="s">
        <v>1384</v>
      </c>
      <c r="L108" s="327" t="s">
        <v>1380</v>
      </c>
      <c r="M108" s="328">
        <v>8000</v>
      </c>
      <c r="N108" s="329">
        <v>4139</v>
      </c>
      <c r="O108" s="330">
        <v>42516</v>
      </c>
      <c r="P108" s="331">
        <v>1</v>
      </c>
      <c r="Q108" s="332">
        <v>1</v>
      </c>
      <c r="R108" s="329">
        <v>0</v>
      </c>
      <c r="S108" s="333">
        <v>4139</v>
      </c>
      <c r="T108" s="333">
        <f t="shared" si="1"/>
        <v>0</v>
      </c>
      <c r="U108" s="334"/>
    </row>
    <row r="109" spans="1:21" ht="135">
      <c r="A109" s="321" t="s">
        <v>706</v>
      </c>
      <c r="B109" s="322" t="s">
        <v>706</v>
      </c>
      <c r="C109" s="323">
        <v>107</v>
      </c>
      <c r="D109" s="323">
        <v>102</v>
      </c>
      <c r="E109" s="323">
        <v>102</v>
      </c>
      <c r="F109" s="323">
        <v>102</v>
      </c>
      <c r="G109" s="323">
        <v>102</v>
      </c>
      <c r="H109" s="323">
        <v>102</v>
      </c>
      <c r="I109" s="324" t="s">
        <v>1599</v>
      </c>
      <c r="J109" s="325" t="s">
        <v>1600</v>
      </c>
      <c r="K109" s="326" t="s">
        <v>1379</v>
      </c>
      <c r="L109" s="327" t="s">
        <v>1380</v>
      </c>
      <c r="M109" s="328">
        <v>0</v>
      </c>
      <c r="N109" s="329">
        <v>18708</v>
      </c>
      <c r="O109" s="330">
        <v>42569</v>
      </c>
      <c r="P109" s="331">
        <v>1</v>
      </c>
      <c r="Q109" s="332">
        <v>1</v>
      </c>
      <c r="R109" s="329">
        <v>0</v>
      </c>
      <c r="S109" s="333">
        <v>18708</v>
      </c>
      <c r="T109" s="333">
        <f t="shared" si="1"/>
        <v>0</v>
      </c>
      <c r="U109" s="334"/>
    </row>
    <row r="110" spans="1:21" ht="240">
      <c r="A110" s="321" t="s">
        <v>706</v>
      </c>
      <c r="B110" s="322">
        <v>200</v>
      </c>
      <c r="C110" s="323">
        <v>108</v>
      </c>
      <c r="D110" s="323">
        <v>103</v>
      </c>
      <c r="E110" s="323">
        <v>103</v>
      </c>
      <c r="F110" s="323">
        <v>103</v>
      </c>
      <c r="G110" s="323">
        <v>103</v>
      </c>
      <c r="H110" s="323">
        <v>103</v>
      </c>
      <c r="I110" s="324" t="s">
        <v>1601</v>
      </c>
      <c r="J110" s="325" t="s">
        <v>1602</v>
      </c>
      <c r="K110" s="326" t="s">
        <v>1391</v>
      </c>
      <c r="L110" s="327" t="s">
        <v>1380</v>
      </c>
      <c r="M110" s="328">
        <v>0</v>
      </c>
      <c r="N110" s="329">
        <v>189301</v>
      </c>
      <c r="O110" s="330">
        <v>42706</v>
      </c>
      <c r="P110" s="331">
        <v>1</v>
      </c>
      <c r="Q110" s="332">
        <v>1</v>
      </c>
      <c r="R110" s="329">
        <v>0</v>
      </c>
      <c r="S110" s="333">
        <v>189301</v>
      </c>
      <c r="T110" s="333">
        <f t="shared" si="1"/>
        <v>0</v>
      </c>
      <c r="U110" s="334"/>
    </row>
    <row r="111" spans="1:21" ht="150">
      <c r="A111" s="321">
        <v>288</v>
      </c>
      <c r="B111" s="322">
        <v>300</v>
      </c>
      <c r="C111" s="323">
        <v>109</v>
      </c>
      <c r="D111" s="323">
        <v>104</v>
      </c>
      <c r="E111" s="323">
        <v>104</v>
      </c>
      <c r="F111" s="323">
        <v>104</v>
      </c>
      <c r="G111" s="323">
        <v>104</v>
      </c>
      <c r="H111" s="323">
        <v>104</v>
      </c>
      <c r="I111" s="324" t="s">
        <v>1603</v>
      </c>
      <c r="J111" s="325" t="s">
        <v>1604</v>
      </c>
      <c r="K111" s="326" t="s">
        <v>1388</v>
      </c>
      <c r="L111" s="327" t="s">
        <v>1380</v>
      </c>
      <c r="M111" s="328">
        <v>12000</v>
      </c>
      <c r="N111" s="329">
        <v>8588</v>
      </c>
      <c r="O111" s="330">
        <v>42508</v>
      </c>
      <c r="P111" s="331">
        <v>1</v>
      </c>
      <c r="Q111" s="332">
        <v>1</v>
      </c>
      <c r="R111" s="329">
        <v>0</v>
      </c>
      <c r="S111" s="333">
        <v>8588</v>
      </c>
      <c r="T111" s="333">
        <f t="shared" si="1"/>
        <v>0</v>
      </c>
      <c r="U111" s="334"/>
    </row>
    <row r="112" spans="1:21" ht="165">
      <c r="A112" s="321">
        <v>306</v>
      </c>
      <c r="B112" s="322">
        <v>318</v>
      </c>
      <c r="C112" s="323">
        <v>110</v>
      </c>
      <c r="D112" s="323">
        <v>105</v>
      </c>
      <c r="E112" s="323">
        <v>105</v>
      </c>
      <c r="F112" s="323">
        <v>105</v>
      </c>
      <c r="G112" s="323">
        <v>105</v>
      </c>
      <c r="H112" s="323">
        <v>105</v>
      </c>
      <c r="I112" s="324" t="s">
        <v>1605</v>
      </c>
      <c r="J112" s="325" t="s">
        <v>1606</v>
      </c>
      <c r="K112" s="326" t="s">
        <v>1388</v>
      </c>
      <c r="L112" s="327" t="s">
        <v>1380</v>
      </c>
      <c r="M112" s="328">
        <v>15000</v>
      </c>
      <c r="N112" s="329">
        <v>6550</v>
      </c>
      <c r="O112" s="330">
        <v>42523</v>
      </c>
      <c r="P112" s="331">
        <v>1</v>
      </c>
      <c r="Q112" s="332">
        <v>1</v>
      </c>
      <c r="R112" s="329">
        <v>0</v>
      </c>
      <c r="S112" s="333">
        <v>6550</v>
      </c>
      <c r="T112" s="333">
        <f t="shared" si="1"/>
        <v>0</v>
      </c>
      <c r="U112" s="334"/>
    </row>
    <row r="113" spans="1:21" ht="105">
      <c r="A113" s="321">
        <v>91</v>
      </c>
      <c r="B113" s="322">
        <v>138</v>
      </c>
      <c r="C113" s="323">
        <v>111</v>
      </c>
      <c r="D113" s="323">
        <v>106</v>
      </c>
      <c r="E113" s="323">
        <v>106</v>
      </c>
      <c r="F113" s="323">
        <v>106</v>
      </c>
      <c r="G113" s="323">
        <v>106</v>
      </c>
      <c r="H113" s="323">
        <v>106</v>
      </c>
      <c r="I113" s="324" t="s">
        <v>1607</v>
      </c>
      <c r="J113" s="325" t="s">
        <v>1608</v>
      </c>
      <c r="K113" s="326" t="s">
        <v>1388</v>
      </c>
      <c r="L113" s="327" t="s">
        <v>1380</v>
      </c>
      <c r="M113" s="328">
        <v>16000</v>
      </c>
      <c r="N113" s="329">
        <v>18733</v>
      </c>
      <c r="O113" s="330">
        <v>42552</v>
      </c>
      <c r="P113" s="331">
        <v>1</v>
      </c>
      <c r="Q113" s="332">
        <v>1</v>
      </c>
      <c r="R113" s="329">
        <v>0</v>
      </c>
      <c r="S113" s="333">
        <v>18733</v>
      </c>
      <c r="T113" s="333">
        <f t="shared" si="1"/>
        <v>0</v>
      </c>
      <c r="U113" s="334"/>
    </row>
    <row r="114" spans="1:21" ht="90">
      <c r="A114" s="321" t="s">
        <v>706</v>
      </c>
      <c r="B114" s="322" t="s">
        <v>706</v>
      </c>
      <c r="C114" s="323">
        <v>112</v>
      </c>
      <c r="D114" s="323">
        <v>107</v>
      </c>
      <c r="E114" s="323">
        <v>107</v>
      </c>
      <c r="F114" s="323">
        <v>107</v>
      </c>
      <c r="G114" s="323">
        <v>107</v>
      </c>
      <c r="H114" s="323">
        <v>107</v>
      </c>
      <c r="I114" s="324" t="s">
        <v>1609</v>
      </c>
      <c r="J114" s="325" t="s">
        <v>1610</v>
      </c>
      <c r="K114" s="326" t="s">
        <v>1384</v>
      </c>
      <c r="L114" s="327" t="s">
        <v>1380</v>
      </c>
      <c r="M114" s="328">
        <v>0</v>
      </c>
      <c r="N114" s="329">
        <v>6450</v>
      </c>
      <c r="O114" s="330">
        <v>42552</v>
      </c>
      <c r="P114" s="331">
        <v>1</v>
      </c>
      <c r="Q114" s="332">
        <v>1</v>
      </c>
      <c r="R114" s="329">
        <v>0</v>
      </c>
      <c r="S114" s="333">
        <v>6450</v>
      </c>
      <c r="T114" s="333">
        <f t="shared" si="1"/>
        <v>0</v>
      </c>
      <c r="U114" s="334"/>
    </row>
    <row r="115" spans="1:21" ht="150">
      <c r="A115" s="321">
        <v>101</v>
      </c>
      <c r="B115" s="322">
        <v>133</v>
      </c>
      <c r="C115" s="323">
        <v>113</v>
      </c>
      <c r="D115" s="323">
        <v>108</v>
      </c>
      <c r="E115" s="323">
        <v>108</v>
      </c>
      <c r="F115" s="323">
        <v>108</v>
      </c>
      <c r="G115" s="323">
        <v>108</v>
      </c>
      <c r="H115" s="323">
        <v>108</v>
      </c>
      <c r="I115" s="324" t="s">
        <v>1611</v>
      </c>
      <c r="J115" s="325" t="s">
        <v>1612</v>
      </c>
      <c r="K115" s="326" t="s">
        <v>1391</v>
      </c>
      <c r="L115" s="327" t="s">
        <v>1380</v>
      </c>
      <c r="M115" s="328">
        <v>350000</v>
      </c>
      <c r="N115" s="329">
        <v>243441</v>
      </c>
      <c r="O115" s="330">
        <v>42754</v>
      </c>
      <c r="P115" s="331">
        <v>1</v>
      </c>
      <c r="Q115" s="332">
        <v>1</v>
      </c>
      <c r="R115" s="329">
        <v>0</v>
      </c>
      <c r="S115" s="333">
        <v>243441</v>
      </c>
      <c r="T115" s="333">
        <f t="shared" si="1"/>
        <v>0</v>
      </c>
      <c r="U115" s="334"/>
    </row>
    <row r="116" spans="1:21" ht="210">
      <c r="A116" s="321">
        <v>41</v>
      </c>
      <c r="B116" s="322">
        <v>73</v>
      </c>
      <c r="C116" s="323">
        <v>114</v>
      </c>
      <c r="D116" s="323">
        <v>109</v>
      </c>
      <c r="E116" s="323">
        <v>109</v>
      </c>
      <c r="F116" s="323">
        <v>109</v>
      </c>
      <c r="G116" s="323">
        <v>109</v>
      </c>
      <c r="H116" s="323">
        <v>109</v>
      </c>
      <c r="I116" s="324" t="s">
        <v>1613</v>
      </c>
      <c r="J116" s="325" t="s">
        <v>1614</v>
      </c>
      <c r="K116" s="326" t="s">
        <v>1391</v>
      </c>
      <c r="L116" s="327" t="s">
        <v>1380</v>
      </c>
      <c r="M116" s="328">
        <v>35000</v>
      </c>
      <c r="N116" s="329">
        <v>79900</v>
      </c>
      <c r="O116" s="330">
        <v>42724</v>
      </c>
      <c r="P116" s="331">
        <v>1</v>
      </c>
      <c r="Q116" s="332">
        <v>1</v>
      </c>
      <c r="R116" s="329">
        <v>0</v>
      </c>
      <c r="S116" s="333">
        <v>79900</v>
      </c>
      <c r="T116" s="333">
        <f t="shared" si="1"/>
        <v>0</v>
      </c>
      <c r="U116" s="334"/>
    </row>
    <row r="117" spans="1:21" ht="105">
      <c r="A117" s="321">
        <v>313</v>
      </c>
      <c r="B117" s="322">
        <v>325</v>
      </c>
      <c r="C117" s="323">
        <v>115</v>
      </c>
      <c r="D117" s="323">
        <v>110</v>
      </c>
      <c r="E117" s="323">
        <v>110</v>
      </c>
      <c r="F117" s="323">
        <v>110</v>
      </c>
      <c r="G117" s="323">
        <v>110</v>
      </c>
      <c r="H117" s="323">
        <v>110</v>
      </c>
      <c r="I117" s="324" t="s">
        <v>1615</v>
      </c>
      <c r="J117" s="325" t="s">
        <v>1616</v>
      </c>
      <c r="K117" s="326" t="s">
        <v>1388</v>
      </c>
      <c r="L117" s="327" t="s">
        <v>1380</v>
      </c>
      <c r="M117" s="328">
        <v>15000</v>
      </c>
      <c r="N117" s="329">
        <v>12858</v>
      </c>
      <c r="O117" s="330">
        <v>42537</v>
      </c>
      <c r="P117" s="331">
        <v>1</v>
      </c>
      <c r="Q117" s="332">
        <v>1</v>
      </c>
      <c r="R117" s="329">
        <v>0</v>
      </c>
      <c r="S117" s="333">
        <v>12858</v>
      </c>
      <c r="T117" s="333">
        <f t="shared" si="1"/>
        <v>0</v>
      </c>
      <c r="U117" s="334"/>
    </row>
    <row r="118" spans="1:21" ht="180">
      <c r="A118" s="321">
        <v>152</v>
      </c>
      <c r="B118" s="322">
        <v>78</v>
      </c>
      <c r="C118" s="323">
        <v>116</v>
      </c>
      <c r="D118" s="323">
        <v>111</v>
      </c>
      <c r="E118" s="323">
        <v>111</v>
      </c>
      <c r="F118" s="323">
        <v>111</v>
      </c>
      <c r="G118" s="323">
        <v>111</v>
      </c>
      <c r="H118" s="323">
        <v>111</v>
      </c>
      <c r="I118" s="324" t="s">
        <v>1617</v>
      </c>
      <c r="J118" s="325" t="s">
        <v>1618</v>
      </c>
      <c r="K118" s="326" t="s">
        <v>1391</v>
      </c>
      <c r="L118" s="327" t="s">
        <v>1380</v>
      </c>
      <c r="M118" s="328">
        <v>24000</v>
      </c>
      <c r="N118" s="329">
        <v>21848</v>
      </c>
      <c r="O118" s="330">
        <v>42558</v>
      </c>
      <c r="P118" s="331">
        <v>1</v>
      </c>
      <c r="Q118" s="332">
        <v>1</v>
      </c>
      <c r="R118" s="329">
        <v>0</v>
      </c>
      <c r="S118" s="333">
        <v>21848</v>
      </c>
      <c r="T118" s="333">
        <f t="shared" si="1"/>
        <v>0</v>
      </c>
      <c r="U118" s="334"/>
    </row>
    <row r="119" spans="1:21" ht="120">
      <c r="A119" s="321">
        <v>539</v>
      </c>
      <c r="B119" s="322">
        <v>549</v>
      </c>
      <c r="C119" s="323">
        <v>117</v>
      </c>
      <c r="D119" s="323">
        <v>112</v>
      </c>
      <c r="E119" s="323">
        <v>112</v>
      </c>
      <c r="F119" s="323">
        <v>112</v>
      </c>
      <c r="G119" s="323">
        <v>112</v>
      </c>
      <c r="H119" s="323">
        <v>112</v>
      </c>
      <c r="I119" s="324" t="s">
        <v>1619</v>
      </c>
      <c r="J119" s="325" t="s">
        <v>1620</v>
      </c>
      <c r="K119" s="326" t="s">
        <v>1384</v>
      </c>
      <c r="L119" s="327" t="s">
        <v>1380</v>
      </c>
      <c r="M119" s="328">
        <v>15000</v>
      </c>
      <c r="N119" s="329">
        <v>23250</v>
      </c>
      <c r="O119" s="330">
        <v>42524</v>
      </c>
      <c r="P119" s="331">
        <v>1</v>
      </c>
      <c r="Q119" s="332">
        <v>1</v>
      </c>
      <c r="R119" s="329">
        <v>0</v>
      </c>
      <c r="S119" s="333">
        <v>23250</v>
      </c>
      <c r="T119" s="333">
        <f t="shared" si="1"/>
        <v>0</v>
      </c>
      <c r="U119" s="334"/>
    </row>
    <row r="120" spans="1:21" ht="120">
      <c r="A120" s="321">
        <v>768</v>
      </c>
      <c r="B120" s="322">
        <v>776</v>
      </c>
      <c r="C120" s="323">
        <v>118</v>
      </c>
      <c r="D120" s="323">
        <v>113</v>
      </c>
      <c r="E120" s="323">
        <v>113</v>
      </c>
      <c r="F120" s="323">
        <v>113</v>
      </c>
      <c r="G120" s="323">
        <v>113</v>
      </c>
      <c r="H120" s="323">
        <v>113</v>
      </c>
      <c r="I120" s="324" t="s">
        <v>1621</v>
      </c>
      <c r="J120" s="325" t="s">
        <v>1622</v>
      </c>
      <c r="K120" s="326" t="s">
        <v>1384</v>
      </c>
      <c r="L120" s="327" t="s">
        <v>1380</v>
      </c>
      <c r="M120" s="328">
        <v>10000</v>
      </c>
      <c r="N120" s="329">
        <v>4988</v>
      </c>
      <c r="O120" s="330">
        <v>42537</v>
      </c>
      <c r="P120" s="331">
        <v>1</v>
      </c>
      <c r="Q120" s="332">
        <v>1</v>
      </c>
      <c r="R120" s="329">
        <v>0</v>
      </c>
      <c r="S120" s="333">
        <v>4988</v>
      </c>
      <c r="T120" s="333">
        <f t="shared" si="1"/>
        <v>0</v>
      </c>
      <c r="U120" s="334"/>
    </row>
    <row r="121" spans="1:21" ht="135">
      <c r="A121" s="321">
        <v>136</v>
      </c>
      <c r="B121" s="322">
        <v>60</v>
      </c>
      <c r="C121" s="323">
        <v>119</v>
      </c>
      <c r="D121" s="323">
        <v>114</v>
      </c>
      <c r="E121" s="323">
        <v>114</v>
      </c>
      <c r="F121" s="323">
        <v>114</v>
      </c>
      <c r="G121" s="323">
        <v>114</v>
      </c>
      <c r="H121" s="323">
        <v>114</v>
      </c>
      <c r="I121" s="324" t="s">
        <v>1623</v>
      </c>
      <c r="J121" s="325" t="s">
        <v>1624</v>
      </c>
      <c r="K121" s="326" t="s">
        <v>1391</v>
      </c>
      <c r="L121" s="327" t="s">
        <v>1380</v>
      </c>
      <c r="M121" s="328">
        <v>350000</v>
      </c>
      <c r="N121" s="329">
        <v>483534</v>
      </c>
      <c r="O121" s="330">
        <v>42915</v>
      </c>
      <c r="P121" s="331">
        <v>1</v>
      </c>
      <c r="Q121" s="332">
        <v>1</v>
      </c>
      <c r="R121" s="329">
        <v>0</v>
      </c>
      <c r="S121" s="329">
        <v>483534</v>
      </c>
      <c r="T121" s="333">
        <f t="shared" si="1"/>
        <v>0</v>
      </c>
      <c r="U121" s="334"/>
    </row>
    <row r="122" spans="1:21" ht="150">
      <c r="A122" s="321" t="s">
        <v>706</v>
      </c>
      <c r="B122" s="322">
        <v>102</v>
      </c>
      <c r="C122" s="323">
        <v>120</v>
      </c>
      <c r="D122" s="323">
        <v>115</v>
      </c>
      <c r="E122" s="323">
        <v>115</v>
      </c>
      <c r="F122" s="323">
        <v>115</v>
      </c>
      <c r="G122" s="323">
        <v>115</v>
      </c>
      <c r="H122" s="323">
        <v>115</v>
      </c>
      <c r="I122" s="324" t="s">
        <v>1625</v>
      </c>
      <c r="J122" s="325" t="s">
        <v>1626</v>
      </c>
      <c r="K122" s="326" t="s">
        <v>1391</v>
      </c>
      <c r="L122" s="327" t="s">
        <v>1380</v>
      </c>
      <c r="M122" s="328">
        <v>0</v>
      </c>
      <c r="N122" s="329">
        <v>44627</v>
      </c>
      <c r="O122" s="330">
        <v>42695</v>
      </c>
      <c r="P122" s="331">
        <v>1</v>
      </c>
      <c r="Q122" s="332">
        <v>1</v>
      </c>
      <c r="R122" s="329">
        <v>0</v>
      </c>
      <c r="S122" s="333">
        <v>44627</v>
      </c>
      <c r="T122" s="333">
        <f t="shared" si="1"/>
        <v>0</v>
      </c>
      <c r="U122" s="334"/>
    </row>
    <row r="123" spans="1:21" ht="105">
      <c r="A123" s="321">
        <v>413</v>
      </c>
      <c r="B123" s="322">
        <v>425</v>
      </c>
      <c r="C123" s="323">
        <v>121</v>
      </c>
      <c r="D123" s="323">
        <v>116</v>
      </c>
      <c r="E123" s="323">
        <v>116</v>
      </c>
      <c r="F123" s="323">
        <v>116</v>
      </c>
      <c r="G123" s="323">
        <v>116</v>
      </c>
      <c r="H123" s="323">
        <v>116</v>
      </c>
      <c r="I123" s="324" t="s">
        <v>1627</v>
      </c>
      <c r="J123" s="325" t="s">
        <v>1628</v>
      </c>
      <c r="K123" s="326" t="s">
        <v>1379</v>
      </c>
      <c r="L123" s="327" t="s">
        <v>1380</v>
      </c>
      <c r="M123" s="328">
        <v>15000</v>
      </c>
      <c r="N123" s="329">
        <v>14703</v>
      </c>
      <c r="O123" s="330">
        <v>42545</v>
      </c>
      <c r="P123" s="331">
        <v>1</v>
      </c>
      <c r="Q123" s="332">
        <v>1</v>
      </c>
      <c r="R123" s="329">
        <v>0</v>
      </c>
      <c r="S123" s="333">
        <v>14703</v>
      </c>
      <c r="T123" s="333">
        <f t="shared" si="1"/>
        <v>0</v>
      </c>
      <c r="U123" s="334"/>
    </row>
    <row r="124" spans="1:21" ht="240">
      <c r="A124" s="321">
        <v>386</v>
      </c>
      <c r="B124" s="322">
        <v>398</v>
      </c>
      <c r="C124" s="323">
        <v>122</v>
      </c>
      <c r="D124" s="323">
        <v>117</v>
      </c>
      <c r="E124" s="323">
        <v>117</v>
      </c>
      <c r="F124" s="323">
        <v>117</v>
      </c>
      <c r="G124" s="323">
        <v>117</v>
      </c>
      <c r="H124" s="323">
        <v>117</v>
      </c>
      <c r="I124" s="324" t="s">
        <v>1629</v>
      </c>
      <c r="J124" s="325" t="s">
        <v>1630</v>
      </c>
      <c r="K124" s="326" t="s">
        <v>1379</v>
      </c>
      <c r="L124" s="327" t="s">
        <v>1380</v>
      </c>
      <c r="M124" s="328">
        <v>7500</v>
      </c>
      <c r="N124" s="329">
        <v>4950</v>
      </c>
      <c r="O124" s="330">
        <v>42499</v>
      </c>
      <c r="P124" s="331">
        <v>1</v>
      </c>
      <c r="Q124" s="332">
        <v>1</v>
      </c>
      <c r="R124" s="329">
        <v>0</v>
      </c>
      <c r="S124" s="333">
        <v>4950</v>
      </c>
      <c r="T124" s="333">
        <f t="shared" si="1"/>
        <v>0</v>
      </c>
      <c r="U124" s="334"/>
    </row>
    <row r="125" spans="1:21" ht="90">
      <c r="A125" s="321">
        <v>619</v>
      </c>
      <c r="B125" s="322">
        <v>629</v>
      </c>
      <c r="C125" s="323">
        <v>123</v>
      </c>
      <c r="D125" s="323">
        <v>118</v>
      </c>
      <c r="E125" s="323">
        <v>118</v>
      </c>
      <c r="F125" s="323">
        <v>118</v>
      </c>
      <c r="G125" s="323">
        <v>118</v>
      </c>
      <c r="H125" s="323">
        <v>118</v>
      </c>
      <c r="I125" s="324" t="s">
        <v>1631</v>
      </c>
      <c r="J125" s="325" t="s">
        <v>1632</v>
      </c>
      <c r="K125" s="326" t="s">
        <v>1384</v>
      </c>
      <c r="L125" s="327" t="s">
        <v>1380</v>
      </c>
      <c r="M125" s="328">
        <v>15000</v>
      </c>
      <c r="N125" s="329">
        <v>6450</v>
      </c>
      <c r="O125" s="330">
        <v>42549</v>
      </c>
      <c r="P125" s="331">
        <v>1</v>
      </c>
      <c r="Q125" s="332">
        <v>1</v>
      </c>
      <c r="R125" s="329">
        <v>0</v>
      </c>
      <c r="S125" s="333">
        <v>6450</v>
      </c>
      <c r="T125" s="333">
        <f t="shared" si="1"/>
        <v>0</v>
      </c>
      <c r="U125" s="334"/>
    </row>
    <row r="126" spans="1:21" ht="135">
      <c r="A126" s="321">
        <v>620</v>
      </c>
      <c r="B126" s="322">
        <v>630</v>
      </c>
      <c r="C126" s="323">
        <v>124</v>
      </c>
      <c r="D126" s="323">
        <v>119</v>
      </c>
      <c r="E126" s="323">
        <v>119</v>
      </c>
      <c r="F126" s="323">
        <v>119</v>
      </c>
      <c r="G126" s="323">
        <v>119</v>
      </c>
      <c r="H126" s="323">
        <v>119</v>
      </c>
      <c r="I126" s="324" t="s">
        <v>1633</v>
      </c>
      <c r="J126" s="325" t="s">
        <v>1634</v>
      </c>
      <c r="K126" s="326" t="s">
        <v>1384</v>
      </c>
      <c r="L126" s="327" t="s">
        <v>1380</v>
      </c>
      <c r="M126" s="328">
        <v>25000</v>
      </c>
      <c r="N126" s="329">
        <v>8400</v>
      </c>
      <c r="O126" s="330">
        <v>42544</v>
      </c>
      <c r="P126" s="331">
        <v>1</v>
      </c>
      <c r="Q126" s="332">
        <v>1</v>
      </c>
      <c r="R126" s="329">
        <v>0</v>
      </c>
      <c r="S126" s="333">
        <v>8400</v>
      </c>
      <c r="T126" s="333">
        <f t="shared" si="1"/>
        <v>0</v>
      </c>
      <c r="U126" s="334"/>
    </row>
    <row r="127" spans="1:21" ht="90">
      <c r="A127" s="321">
        <v>1083</v>
      </c>
      <c r="B127" s="322">
        <v>1091</v>
      </c>
      <c r="C127" s="323">
        <v>125</v>
      </c>
      <c r="D127" s="323">
        <v>120</v>
      </c>
      <c r="E127" s="323">
        <v>120</v>
      </c>
      <c r="F127" s="323">
        <v>120</v>
      </c>
      <c r="G127" s="323">
        <v>120</v>
      </c>
      <c r="H127" s="323">
        <v>120</v>
      </c>
      <c r="I127" s="324" t="s">
        <v>1635</v>
      </c>
      <c r="J127" s="325" t="s">
        <v>1636</v>
      </c>
      <c r="K127" s="326" t="s">
        <v>1384</v>
      </c>
      <c r="L127" s="327" t="s">
        <v>1380</v>
      </c>
      <c r="M127" s="328">
        <v>10000</v>
      </c>
      <c r="N127" s="329">
        <v>8890</v>
      </c>
      <c r="O127" s="330">
        <v>42584</v>
      </c>
      <c r="P127" s="331">
        <v>1</v>
      </c>
      <c r="Q127" s="332">
        <v>1</v>
      </c>
      <c r="R127" s="329">
        <v>0</v>
      </c>
      <c r="S127" s="333">
        <v>8890</v>
      </c>
      <c r="T127" s="333">
        <f t="shared" si="1"/>
        <v>0</v>
      </c>
      <c r="U127" s="334"/>
    </row>
    <row r="128" spans="1:21" ht="180">
      <c r="A128" s="321">
        <v>1153</v>
      </c>
      <c r="B128" s="322">
        <v>1161</v>
      </c>
      <c r="C128" s="323">
        <v>126</v>
      </c>
      <c r="D128" s="323">
        <v>121</v>
      </c>
      <c r="E128" s="323">
        <v>121</v>
      </c>
      <c r="F128" s="323">
        <v>121</v>
      </c>
      <c r="G128" s="323">
        <v>121</v>
      </c>
      <c r="H128" s="323">
        <v>121</v>
      </c>
      <c r="I128" s="324" t="s">
        <v>1637</v>
      </c>
      <c r="J128" s="325" t="s">
        <v>1638</v>
      </c>
      <c r="K128" s="326" t="s">
        <v>1384</v>
      </c>
      <c r="L128" s="327" t="s">
        <v>1380</v>
      </c>
      <c r="M128" s="328">
        <v>12500</v>
      </c>
      <c r="N128" s="329">
        <v>3345</v>
      </c>
      <c r="O128" s="330">
        <v>42537</v>
      </c>
      <c r="P128" s="331">
        <v>1</v>
      </c>
      <c r="Q128" s="332">
        <v>1</v>
      </c>
      <c r="R128" s="329">
        <v>0</v>
      </c>
      <c r="S128" s="333">
        <v>3345</v>
      </c>
      <c r="T128" s="333">
        <f t="shared" si="1"/>
        <v>0</v>
      </c>
      <c r="U128" s="334"/>
    </row>
    <row r="129" spans="1:21" ht="405">
      <c r="A129" s="321" t="s">
        <v>706</v>
      </c>
      <c r="B129" s="322" t="s">
        <v>1639</v>
      </c>
      <c r="C129" s="323">
        <v>127</v>
      </c>
      <c r="D129" s="323">
        <v>122</v>
      </c>
      <c r="E129" s="323">
        <v>122</v>
      </c>
      <c r="F129" s="323">
        <v>122</v>
      </c>
      <c r="G129" s="323">
        <v>122</v>
      </c>
      <c r="H129" s="323">
        <v>122</v>
      </c>
      <c r="I129" s="324" t="s">
        <v>1640</v>
      </c>
      <c r="J129" s="325" t="s">
        <v>1641</v>
      </c>
      <c r="K129" s="326" t="s">
        <v>1391</v>
      </c>
      <c r="L129" s="327" t="s">
        <v>1380</v>
      </c>
      <c r="M129" s="328">
        <v>0</v>
      </c>
      <c r="N129" s="329">
        <v>24143</v>
      </c>
      <c r="O129" s="330">
        <v>42608</v>
      </c>
      <c r="P129" s="331">
        <v>1</v>
      </c>
      <c r="Q129" s="332">
        <v>1</v>
      </c>
      <c r="R129" s="329">
        <v>0</v>
      </c>
      <c r="S129" s="333">
        <v>24143</v>
      </c>
      <c r="T129" s="333">
        <f t="shared" si="1"/>
        <v>0</v>
      </c>
      <c r="U129" s="334" t="s">
        <v>1642</v>
      </c>
    </row>
    <row r="130" spans="1:21" ht="409.5">
      <c r="A130" s="321">
        <v>211</v>
      </c>
      <c r="B130" s="322">
        <v>225</v>
      </c>
      <c r="C130" s="323">
        <v>684</v>
      </c>
      <c r="D130" s="323">
        <v>123</v>
      </c>
      <c r="E130" s="323">
        <v>123</v>
      </c>
      <c r="F130" s="323">
        <v>123</v>
      </c>
      <c r="G130" s="323">
        <v>123</v>
      </c>
      <c r="H130" s="323">
        <v>123</v>
      </c>
      <c r="I130" s="324" t="s">
        <v>1643</v>
      </c>
      <c r="J130" s="325" t="s">
        <v>1644</v>
      </c>
      <c r="K130" s="326" t="s">
        <v>1391</v>
      </c>
      <c r="L130" s="327" t="s">
        <v>1380</v>
      </c>
      <c r="M130" s="328">
        <v>0</v>
      </c>
      <c r="N130" s="329">
        <v>24143</v>
      </c>
      <c r="O130" s="330">
        <v>42625</v>
      </c>
      <c r="P130" s="331">
        <v>1</v>
      </c>
      <c r="Q130" s="332">
        <v>1</v>
      </c>
      <c r="R130" s="329">
        <v>0</v>
      </c>
      <c r="S130" s="333">
        <v>24143</v>
      </c>
      <c r="T130" s="333">
        <f t="shared" si="1"/>
        <v>0</v>
      </c>
      <c r="U130" s="334" t="s">
        <v>1645</v>
      </c>
    </row>
    <row r="131" spans="1:21" ht="135">
      <c r="A131" s="321">
        <v>30</v>
      </c>
      <c r="B131" s="322">
        <v>52</v>
      </c>
      <c r="C131" s="323">
        <v>128</v>
      </c>
      <c r="D131" s="323">
        <v>124</v>
      </c>
      <c r="E131" s="323">
        <v>124</v>
      </c>
      <c r="F131" s="323">
        <v>124</v>
      </c>
      <c r="G131" s="323">
        <v>124</v>
      </c>
      <c r="H131" s="323">
        <v>124</v>
      </c>
      <c r="I131" s="324" t="s">
        <v>1646</v>
      </c>
      <c r="J131" s="325" t="s">
        <v>1647</v>
      </c>
      <c r="K131" s="326" t="s">
        <v>1388</v>
      </c>
      <c r="L131" s="327" t="s">
        <v>1380</v>
      </c>
      <c r="M131" s="328">
        <v>10000</v>
      </c>
      <c r="N131" s="329">
        <v>20363</v>
      </c>
      <c r="O131" s="330">
        <v>42541</v>
      </c>
      <c r="P131" s="331">
        <v>1</v>
      </c>
      <c r="Q131" s="332">
        <v>1</v>
      </c>
      <c r="R131" s="329">
        <v>0</v>
      </c>
      <c r="S131" s="333">
        <v>20363</v>
      </c>
      <c r="T131" s="333">
        <f t="shared" si="1"/>
        <v>0</v>
      </c>
      <c r="U131" s="334" t="s">
        <v>1648</v>
      </c>
    </row>
    <row r="132" spans="1:21" ht="135">
      <c r="A132" s="321">
        <v>102</v>
      </c>
      <c r="B132" s="322">
        <v>68</v>
      </c>
      <c r="C132" s="323">
        <v>129</v>
      </c>
      <c r="D132" s="323">
        <v>125</v>
      </c>
      <c r="E132" s="323">
        <v>125</v>
      </c>
      <c r="F132" s="323">
        <v>125</v>
      </c>
      <c r="G132" s="323">
        <v>125</v>
      </c>
      <c r="H132" s="323">
        <v>125</v>
      </c>
      <c r="I132" s="324" t="s">
        <v>1649</v>
      </c>
      <c r="J132" s="325" t="s">
        <v>1650</v>
      </c>
      <c r="K132" s="326" t="s">
        <v>1388</v>
      </c>
      <c r="L132" s="327" t="s">
        <v>1380</v>
      </c>
      <c r="M132" s="328">
        <v>20000</v>
      </c>
      <c r="N132" s="329">
        <v>20363</v>
      </c>
      <c r="O132" s="330">
        <v>42541</v>
      </c>
      <c r="P132" s="331">
        <v>1</v>
      </c>
      <c r="Q132" s="332">
        <v>1</v>
      </c>
      <c r="R132" s="329">
        <v>0</v>
      </c>
      <c r="S132" s="333">
        <v>20363</v>
      </c>
      <c r="T132" s="333">
        <f t="shared" si="1"/>
        <v>0</v>
      </c>
      <c r="U132" s="334" t="s">
        <v>1648</v>
      </c>
    </row>
    <row r="133" spans="1:21" ht="135">
      <c r="A133" s="321">
        <v>163</v>
      </c>
      <c r="B133" s="322">
        <v>67</v>
      </c>
      <c r="C133" s="323">
        <v>130</v>
      </c>
      <c r="D133" s="323">
        <v>126</v>
      </c>
      <c r="E133" s="323">
        <v>126</v>
      </c>
      <c r="F133" s="323">
        <v>126</v>
      </c>
      <c r="G133" s="323">
        <v>126</v>
      </c>
      <c r="H133" s="323">
        <v>126</v>
      </c>
      <c r="I133" s="324" t="s">
        <v>1651</v>
      </c>
      <c r="J133" s="325" t="s">
        <v>1652</v>
      </c>
      <c r="K133" s="326" t="s">
        <v>1388</v>
      </c>
      <c r="L133" s="327" t="s">
        <v>1380</v>
      </c>
      <c r="M133" s="328">
        <v>10000</v>
      </c>
      <c r="N133" s="329">
        <v>20363</v>
      </c>
      <c r="O133" s="330">
        <v>42541</v>
      </c>
      <c r="P133" s="331">
        <v>1</v>
      </c>
      <c r="Q133" s="332">
        <v>1</v>
      </c>
      <c r="R133" s="329">
        <v>0</v>
      </c>
      <c r="S133" s="333">
        <v>20363</v>
      </c>
      <c r="T133" s="333">
        <f t="shared" si="1"/>
        <v>0</v>
      </c>
      <c r="U133" s="334" t="s">
        <v>1648</v>
      </c>
    </row>
    <row r="134" spans="1:21" ht="135">
      <c r="A134" s="321">
        <v>161</v>
      </c>
      <c r="B134" s="322">
        <v>90</v>
      </c>
      <c r="C134" s="323">
        <v>131</v>
      </c>
      <c r="D134" s="323">
        <v>127</v>
      </c>
      <c r="E134" s="323">
        <v>127</v>
      </c>
      <c r="F134" s="323">
        <v>127</v>
      </c>
      <c r="G134" s="323">
        <v>127</v>
      </c>
      <c r="H134" s="323">
        <v>127</v>
      </c>
      <c r="I134" s="324" t="s">
        <v>1653</v>
      </c>
      <c r="J134" s="325" t="s">
        <v>1654</v>
      </c>
      <c r="K134" s="326" t="s">
        <v>1388</v>
      </c>
      <c r="L134" s="327" t="s">
        <v>1380</v>
      </c>
      <c r="M134" s="328">
        <v>30000</v>
      </c>
      <c r="N134" s="329">
        <v>20363</v>
      </c>
      <c r="O134" s="330">
        <v>42541</v>
      </c>
      <c r="P134" s="331">
        <v>1</v>
      </c>
      <c r="Q134" s="332">
        <v>1</v>
      </c>
      <c r="R134" s="329">
        <v>0</v>
      </c>
      <c r="S134" s="333">
        <v>20363</v>
      </c>
      <c r="T134" s="333">
        <f t="shared" si="1"/>
        <v>0</v>
      </c>
      <c r="U134" s="334" t="s">
        <v>1648</v>
      </c>
    </row>
    <row r="135" spans="1:21" ht="195">
      <c r="A135" s="321">
        <v>130</v>
      </c>
      <c r="B135" s="322">
        <v>110</v>
      </c>
      <c r="C135" s="323">
        <v>132</v>
      </c>
      <c r="D135" s="323">
        <v>128</v>
      </c>
      <c r="E135" s="323">
        <v>128</v>
      </c>
      <c r="F135" s="323">
        <v>128</v>
      </c>
      <c r="G135" s="323">
        <v>128</v>
      </c>
      <c r="H135" s="323">
        <v>128</v>
      </c>
      <c r="I135" s="324" t="s">
        <v>1655</v>
      </c>
      <c r="J135" s="325" t="s">
        <v>1656</v>
      </c>
      <c r="K135" s="326" t="s">
        <v>1388</v>
      </c>
      <c r="L135" s="327" t="s">
        <v>1380</v>
      </c>
      <c r="M135" s="328">
        <v>15000</v>
      </c>
      <c r="N135" s="329">
        <v>10983</v>
      </c>
      <c r="O135" s="330">
        <v>42535</v>
      </c>
      <c r="P135" s="331">
        <v>1</v>
      </c>
      <c r="Q135" s="332">
        <v>1</v>
      </c>
      <c r="R135" s="329">
        <v>0</v>
      </c>
      <c r="S135" s="333">
        <v>10983</v>
      </c>
      <c r="T135" s="333">
        <f t="shared" si="1"/>
        <v>0</v>
      </c>
      <c r="U135" s="334"/>
    </row>
    <row r="136" spans="1:21" ht="120">
      <c r="A136" s="321">
        <v>80</v>
      </c>
      <c r="B136" s="322">
        <v>112</v>
      </c>
      <c r="C136" s="323">
        <v>133</v>
      </c>
      <c r="D136" s="323">
        <v>129</v>
      </c>
      <c r="E136" s="323">
        <v>129</v>
      </c>
      <c r="F136" s="323">
        <v>129</v>
      </c>
      <c r="G136" s="323">
        <v>129</v>
      </c>
      <c r="H136" s="323">
        <v>129</v>
      </c>
      <c r="I136" s="324" t="s">
        <v>1657</v>
      </c>
      <c r="J136" s="325" t="s">
        <v>1658</v>
      </c>
      <c r="K136" s="326" t="s">
        <v>1388</v>
      </c>
      <c r="L136" s="327" t="s">
        <v>1380</v>
      </c>
      <c r="M136" s="328">
        <v>16000</v>
      </c>
      <c r="N136" s="329">
        <v>19500</v>
      </c>
      <c r="O136" s="330">
        <v>42564</v>
      </c>
      <c r="P136" s="331">
        <v>1</v>
      </c>
      <c r="Q136" s="332">
        <v>1</v>
      </c>
      <c r="R136" s="329">
        <v>0</v>
      </c>
      <c r="S136" s="333">
        <v>19500</v>
      </c>
      <c r="T136" s="333">
        <f t="shared" ref="T136:T199" si="2">N136-R136-S136</f>
        <v>0</v>
      </c>
      <c r="U136" s="334"/>
    </row>
    <row r="137" spans="1:21" ht="150">
      <c r="A137" s="321">
        <v>184</v>
      </c>
      <c r="B137" s="322">
        <v>111</v>
      </c>
      <c r="C137" s="323">
        <v>134</v>
      </c>
      <c r="D137" s="323">
        <v>130</v>
      </c>
      <c r="E137" s="323">
        <v>130</v>
      </c>
      <c r="F137" s="323">
        <v>130</v>
      </c>
      <c r="G137" s="323">
        <v>130</v>
      </c>
      <c r="H137" s="323">
        <v>130</v>
      </c>
      <c r="I137" s="324" t="s">
        <v>1659</v>
      </c>
      <c r="J137" s="325" t="s">
        <v>1660</v>
      </c>
      <c r="K137" s="326" t="s">
        <v>1388</v>
      </c>
      <c r="L137" s="327" t="s">
        <v>1380</v>
      </c>
      <c r="M137" s="328">
        <v>10000</v>
      </c>
      <c r="N137" s="329">
        <v>21250</v>
      </c>
      <c r="O137" s="330">
        <v>42552</v>
      </c>
      <c r="P137" s="331">
        <v>1</v>
      </c>
      <c r="Q137" s="332">
        <v>1</v>
      </c>
      <c r="R137" s="329">
        <v>0</v>
      </c>
      <c r="S137" s="333">
        <v>21250</v>
      </c>
      <c r="T137" s="333">
        <f t="shared" si="2"/>
        <v>0</v>
      </c>
      <c r="U137" s="334"/>
    </row>
    <row r="138" spans="1:21" ht="120">
      <c r="A138" s="321">
        <v>538</v>
      </c>
      <c r="B138" s="322">
        <v>548</v>
      </c>
      <c r="C138" s="323">
        <v>136</v>
      </c>
      <c r="D138" s="323">
        <v>131</v>
      </c>
      <c r="E138" s="323">
        <v>131</v>
      </c>
      <c r="F138" s="323">
        <v>131</v>
      </c>
      <c r="G138" s="323">
        <v>131</v>
      </c>
      <c r="H138" s="323">
        <v>131</v>
      </c>
      <c r="I138" s="324" t="s">
        <v>1661</v>
      </c>
      <c r="J138" s="325" t="s">
        <v>1662</v>
      </c>
      <c r="K138" s="326" t="s">
        <v>1384</v>
      </c>
      <c r="L138" s="327" t="s">
        <v>1380</v>
      </c>
      <c r="M138" s="328">
        <v>10000</v>
      </c>
      <c r="N138" s="329">
        <v>20800</v>
      </c>
      <c r="O138" s="330">
        <v>42608</v>
      </c>
      <c r="P138" s="331">
        <v>1</v>
      </c>
      <c r="Q138" s="332">
        <v>1</v>
      </c>
      <c r="R138" s="329">
        <v>0</v>
      </c>
      <c r="S138" s="333">
        <v>20800</v>
      </c>
      <c r="T138" s="333">
        <f t="shared" si="2"/>
        <v>0</v>
      </c>
      <c r="U138" s="334"/>
    </row>
    <row r="139" spans="1:21" ht="165">
      <c r="A139" s="321">
        <v>989</v>
      </c>
      <c r="B139" s="322">
        <v>997</v>
      </c>
      <c r="C139" s="323">
        <v>137</v>
      </c>
      <c r="D139" s="323">
        <v>132</v>
      </c>
      <c r="E139" s="323">
        <v>132</v>
      </c>
      <c r="F139" s="323">
        <v>132</v>
      </c>
      <c r="G139" s="323">
        <v>132</v>
      </c>
      <c r="H139" s="323">
        <v>132</v>
      </c>
      <c r="I139" s="324" t="s">
        <v>1663</v>
      </c>
      <c r="J139" s="325" t="s">
        <v>1664</v>
      </c>
      <c r="K139" s="326" t="s">
        <v>1384</v>
      </c>
      <c r="L139" s="327" t="s">
        <v>1380</v>
      </c>
      <c r="M139" s="328">
        <v>15000</v>
      </c>
      <c r="N139" s="329">
        <v>22239</v>
      </c>
      <c r="O139" s="330">
        <v>42538</v>
      </c>
      <c r="P139" s="331">
        <v>1</v>
      </c>
      <c r="Q139" s="332">
        <v>1</v>
      </c>
      <c r="R139" s="329">
        <v>0</v>
      </c>
      <c r="S139" s="333">
        <v>22239</v>
      </c>
      <c r="T139" s="333">
        <f t="shared" si="2"/>
        <v>0</v>
      </c>
      <c r="U139" s="334"/>
    </row>
    <row r="140" spans="1:21" ht="180">
      <c r="A140" s="321">
        <v>706</v>
      </c>
      <c r="B140" s="322">
        <v>716</v>
      </c>
      <c r="C140" s="323">
        <v>138</v>
      </c>
      <c r="D140" s="323">
        <v>133</v>
      </c>
      <c r="E140" s="323">
        <v>133</v>
      </c>
      <c r="F140" s="323">
        <v>133</v>
      </c>
      <c r="G140" s="323">
        <v>133</v>
      </c>
      <c r="H140" s="323">
        <v>133</v>
      </c>
      <c r="I140" s="324" t="s">
        <v>1665</v>
      </c>
      <c r="J140" s="325" t="s">
        <v>1666</v>
      </c>
      <c r="K140" s="326" t="s">
        <v>1384</v>
      </c>
      <c r="L140" s="327" t="s">
        <v>1380</v>
      </c>
      <c r="M140" s="328">
        <v>16700</v>
      </c>
      <c r="N140" s="329">
        <v>4949</v>
      </c>
      <c r="O140" s="330">
        <v>42577</v>
      </c>
      <c r="P140" s="331">
        <v>1</v>
      </c>
      <c r="Q140" s="332">
        <v>1</v>
      </c>
      <c r="R140" s="329">
        <v>0</v>
      </c>
      <c r="S140" s="333">
        <v>4949</v>
      </c>
      <c r="T140" s="333">
        <f t="shared" si="2"/>
        <v>0</v>
      </c>
      <c r="U140" s="334"/>
    </row>
    <row r="141" spans="1:21" ht="105">
      <c r="A141" s="321" t="s">
        <v>706</v>
      </c>
      <c r="B141" s="322" t="s">
        <v>706</v>
      </c>
      <c r="C141" s="323">
        <v>139</v>
      </c>
      <c r="D141" s="323">
        <v>134</v>
      </c>
      <c r="E141" s="323">
        <v>134</v>
      </c>
      <c r="F141" s="323">
        <v>134</v>
      </c>
      <c r="G141" s="323">
        <v>134</v>
      </c>
      <c r="H141" s="323">
        <v>134</v>
      </c>
      <c r="I141" s="324" t="s">
        <v>1667</v>
      </c>
      <c r="J141" s="325" t="s">
        <v>1668</v>
      </c>
      <c r="K141" s="326" t="s">
        <v>1384</v>
      </c>
      <c r="L141" s="327" t="s">
        <v>1380</v>
      </c>
      <c r="M141" s="328">
        <v>0</v>
      </c>
      <c r="N141" s="329">
        <v>6350</v>
      </c>
      <c r="O141" s="330">
        <v>42521</v>
      </c>
      <c r="P141" s="331">
        <v>1</v>
      </c>
      <c r="Q141" s="332">
        <v>1</v>
      </c>
      <c r="R141" s="329">
        <v>0</v>
      </c>
      <c r="S141" s="333">
        <v>6350</v>
      </c>
      <c r="T141" s="333">
        <f t="shared" si="2"/>
        <v>0</v>
      </c>
      <c r="U141" s="334"/>
    </row>
    <row r="142" spans="1:21" ht="120">
      <c r="A142" s="321" t="s">
        <v>706</v>
      </c>
      <c r="B142" s="322" t="s">
        <v>706</v>
      </c>
      <c r="C142" s="323">
        <v>140</v>
      </c>
      <c r="D142" s="323">
        <v>135</v>
      </c>
      <c r="E142" s="323">
        <v>135</v>
      </c>
      <c r="F142" s="323">
        <v>135</v>
      </c>
      <c r="G142" s="323">
        <v>135</v>
      </c>
      <c r="H142" s="323">
        <v>135</v>
      </c>
      <c r="I142" s="324" t="s">
        <v>1669</v>
      </c>
      <c r="J142" s="325" t="s">
        <v>1670</v>
      </c>
      <c r="K142" s="326" t="s">
        <v>1384</v>
      </c>
      <c r="L142" s="327" t="s">
        <v>1380</v>
      </c>
      <c r="M142" s="328">
        <v>0</v>
      </c>
      <c r="N142" s="329">
        <v>6450</v>
      </c>
      <c r="O142" s="330">
        <v>42527</v>
      </c>
      <c r="P142" s="331">
        <v>1</v>
      </c>
      <c r="Q142" s="332">
        <v>1</v>
      </c>
      <c r="R142" s="329">
        <v>0</v>
      </c>
      <c r="S142" s="333">
        <v>6450</v>
      </c>
      <c r="T142" s="333">
        <f t="shared" si="2"/>
        <v>0</v>
      </c>
      <c r="U142" s="334" t="s">
        <v>1671</v>
      </c>
    </row>
    <row r="143" spans="1:21" ht="135">
      <c r="A143" s="321" t="s">
        <v>706</v>
      </c>
      <c r="B143" s="322" t="s">
        <v>706</v>
      </c>
      <c r="C143" s="323">
        <v>141</v>
      </c>
      <c r="D143" s="323">
        <v>136</v>
      </c>
      <c r="E143" s="323">
        <v>136</v>
      </c>
      <c r="F143" s="323">
        <v>136</v>
      </c>
      <c r="G143" s="323">
        <v>136</v>
      </c>
      <c r="H143" s="323">
        <v>136</v>
      </c>
      <c r="I143" s="324" t="s">
        <v>1672</v>
      </c>
      <c r="J143" s="325" t="s">
        <v>1673</v>
      </c>
      <c r="K143" s="326" t="s">
        <v>1388</v>
      </c>
      <c r="L143" s="327" t="s">
        <v>1380</v>
      </c>
      <c r="M143" s="328">
        <v>0</v>
      </c>
      <c r="N143" s="329">
        <v>24693</v>
      </c>
      <c r="O143" s="330">
        <v>42551</v>
      </c>
      <c r="P143" s="331">
        <v>1</v>
      </c>
      <c r="Q143" s="332">
        <v>1</v>
      </c>
      <c r="R143" s="329">
        <v>0</v>
      </c>
      <c r="S143" s="333">
        <v>24693</v>
      </c>
      <c r="T143" s="333">
        <f t="shared" si="2"/>
        <v>0</v>
      </c>
      <c r="U143" s="334"/>
    </row>
    <row r="144" spans="1:21" ht="225">
      <c r="A144" s="321">
        <v>897</v>
      </c>
      <c r="B144" s="322">
        <v>905</v>
      </c>
      <c r="C144" s="323">
        <v>316</v>
      </c>
      <c r="D144" s="323">
        <v>137</v>
      </c>
      <c r="E144" s="323">
        <v>137</v>
      </c>
      <c r="F144" s="323">
        <v>137</v>
      </c>
      <c r="G144" s="323">
        <v>137</v>
      </c>
      <c r="H144" s="323">
        <v>137</v>
      </c>
      <c r="I144" s="324" t="s">
        <v>1674</v>
      </c>
      <c r="J144" s="325" t="s">
        <v>1675</v>
      </c>
      <c r="K144" s="326" t="s">
        <v>1384</v>
      </c>
      <c r="L144" s="327" t="s">
        <v>1380</v>
      </c>
      <c r="M144" s="328">
        <v>7500</v>
      </c>
      <c r="N144" s="329">
        <v>4500</v>
      </c>
      <c r="O144" s="330">
        <v>42530</v>
      </c>
      <c r="P144" s="331">
        <v>1</v>
      </c>
      <c r="Q144" s="332">
        <v>1</v>
      </c>
      <c r="R144" s="329">
        <v>0</v>
      </c>
      <c r="S144" s="333">
        <v>4500</v>
      </c>
      <c r="T144" s="333">
        <f t="shared" si="2"/>
        <v>0</v>
      </c>
      <c r="U144" s="334"/>
    </row>
    <row r="145" spans="1:21" ht="165">
      <c r="A145" s="321">
        <v>153</v>
      </c>
      <c r="B145" s="322">
        <v>108</v>
      </c>
      <c r="C145" s="323">
        <v>142</v>
      </c>
      <c r="D145" s="323">
        <v>138</v>
      </c>
      <c r="E145" s="323">
        <v>138</v>
      </c>
      <c r="F145" s="323">
        <v>138</v>
      </c>
      <c r="G145" s="323">
        <v>138</v>
      </c>
      <c r="H145" s="323">
        <v>138</v>
      </c>
      <c r="I145" s="324" t="s">
        <v>1676</v>
      </c>
      <c r="J145" s="325" t="s">
        <v>1677</v>
      </c>
      <c r="K145" s="326" t="s">
        <v>1391</v>
      </c>
      <c r="L145" s="327" t="s">
        <v>1380</v>
      </c>
      <c r="M145" s="328">
        <v>60000</v>
      </c>
      <c r="N145" s="329">
        <v>29500</v>
      </c>
      <c r="O145" s="330">
        <v>42583</v>
      </c>
      <c r="P145" s="331">
        <v>1</v>
      </c>
      <c r="Q145" s="332">
        <v>1</v>
      </c>
      <c r="R145" s="329">
        <v>0</v>
      </c>
      <c r="S145" s="333">
        <v>29500</v>
      </c>
      <c r="T145" s="333">
        <f t="shared" si="2"/>
        <v>0</v>
      </c>
      <c r="U145" s="334"/>
    </row>
    <row r="146" spans="1:21" ht="135">
      <c r="A146" s="321" t="s">
        <v>706</v>
      </c>
      <c r="B146" s="322" t="s">
        <v>706</v>
      </c>
      <c r="C146" s="323">
        <v>143</v>
      </c>
      <c r="D146" s="323">
        <v>139</v>
      </c>
      <c r="E146" s="323">
        <v>139</v>
      </c>
      <c r="F146" s="323">
        <v>139</v>
      </c>
      <c r="G146" s="323">
        <v>139</v>
      </c>
      <c r="H146" s="323">
        <v>139</v>
      </c>
      <c r="I146" s="324" t="s">
        <v>1678</v>
      </c>
      <c r="J146" s="325" t="s">
        <v>1679</v>
      </c>
      <c r="K146" s="326" t="s">
        <v>1384</v>
      </c>
      <c r="L146" s="327" t="s">
        <v>1380</v>
      </c>
      <c r="M146" s="328">
        <v>0</v>
      </c>
      <c r="N146" s="329">
        <v>30500</v>
      </c>
      <c r="O146" s="330">
        <v>42646</v>
      </c>
      <c r="P146" s="331">
        <v>1</v>
      </c>
      <c r="Q146" s="332">
        <v>1</v>
      </c>
      <c r="R146" s="329">
        <v>0</v>
      </c>
      <c r="S146" s="333">
        <v>30500</v>
      </c>
      <c r="T146" s="333">
        <f t="shared" si="2"/>
        <v>0</v>
      </c>
      <c r="U146" s="334"/>
    </row>
    <row r="147" spans="1:21" ht="135">
      <c r="A147" s="321">
        <v>658</v>
      </c>
      <c r="B147" s="322">
        <v>668</v>
      </c>
      <c r="C147" s="323">
        <v>144</v>
      </c>
      <c r="D147" s="323">
        <v>140</v>
      </c>
      <c r="E147" s="323">
        <v>140</v>
      </c>
      <c r="F147" s="323">
        <v>140</v>
      </c>
      <c r="G147" s="323">
        <v>140</v>
      </c>
      <c r="H147" s="323">
        <v>140</v>
      </c>
      <c r="I147" s="324" t="s">
        <v>1680</v>
      </c>
      <c r="J147" s="325" t="s">
        <v>1681</v>
      </c>
      <c r="K147" s="326" t="s">
        <v>1384</v>
      </c>
      <c r="L147" s="327" t="s">
        <v>1380</v>
      </c>
      <c r="M147" s="328">
        <v>7000</v>
      </c>
      <c r="N147" s="329">
        <v>12850</v>
      </c>
      <c r="O147" s="330">
        <v>42613</v>
      </c>
      <c r="P147" s="331">
        <v>1</v>
      </c>
      <c r="Q147" s="332">
        <v>1</v>
      </c>
      <c r="R147" s="329">
        <v>0</v>
      </c>
      <c r="S147" s="333">
        <v>12850</v>
      </c>
      <c r="T147" s="333">
        <f t="shared" si="2"/>
        <v>0</v>
      </c>
      <c r="U147" s="334"/>
    </row>
    <row r="148" spans="1:21" ht="150">
      <c r="A148" s="321">
        <v>303</v>
      </c>
      <c r="B148" s="322">
        <v>315</v>
      </c>
      <c r="C148" s="323">
        <v>145</v>
      </c>
      <c r="D148" s="323">
        <v>141</v>
      </c>
      <c r="E148" s="323">
        <v>141</v>
      </c>
      <c r="F148" s="323">
        <v>141</v>
      </c>
      <c r="G148" s="323">
        <v>141</v>
      </c>
      <c r="H148" s="323">
        <v>141</v>
      </c>
      <c r="I148" s="324" t="s">
        <v>1682</v>
      </c>
      <c r="J148" s="325" t="s">
        <v>1683</v>
      </c>
      <c r="K148" s="326" t="s">
        <v>1388</v>
      </c>
      <c r="L148" s="327" t="s">
        <v>1380</v>
      </c>
      <c r="M148" s="328">
        <v>270000</v>
      </c>
      <c r="N148" s="329">
        <v>292942</v>
      </c>
      <c r="O148" s="330">
        <v>42709</v>
      </c>
      <c r="P148" s="331">
        <v>1</v>
      </c>
      <c r="Q148" s="332">
        <v>1</v>
      </c>
      <c r="R148" s="329">
        <v>0</v>
      </c>
      <c r="S148" s="333">
        <v>292942</v>
      </c>
      <c r="T148" s="333">
        <f t="shared" si="2"/>
        <v>0</v>
      </c>
      <c r="U148" s="334"/>
    </row>
    <row r="149" spans="1:21" ht="120">
      <c r="A149" s="321">
        <v>70</v>
      </c>
      <c r="B149" s="322">
        <v>121</v>
      </c>
      <c r="C149" s="323">
        <v>147</v>
      </c>
      <c r="D149" s="323">
        <v>142</v>
      </c>
      <c r="E149" s="323">
        <v>142</v>
      </c>
      <c r="F149" s="323">
        <v>142</v>
      </c>
      <c r="G149" s="323">
        <v>142</v>
      </c>
      <c r="H149" s="323">
        <v>142</v>
      </c>
      <c r="I149" s="324" t="s">
        <v>1684</v>
      </c>
      <c r="J149" s="325" t="s">
        <v>1685</v>
      </c>
      <c r="K149" s="326" t="s">
        <v>1391</v>
      </c>
      <c r="L149" s="327" t="s">
        <v>1380</v>
      </c>
      <c r="M149" s="328">
        <v>10000</v>
      </c>
      <c r="N149" s="329">
        <v>24300</v>
      </c>
      <c r="O149" s="330">
        <v>42591</v>
      </c>
      <c r="P149" s="331">
        <v>1</v>
      </c>
      <c r="Q149" s="332">
        <v>1</v>
      </c>
      <c r="R149" s="329">
        <v>0</v>
      </c>
      <c r="S149" s="333">
        <v>24300</v>
      </c>
      <c r="T149" s="333">
        <f t="shared" si="2"/>
        <v>0</v>
      </c>
      <c r="U149" s="334"/>
    </row>
    <row r="150" spans="1:21" ht="210">
      <c r="A150" s="321">
        <v>57</v>
      </c>
      <c r="B150" s="322">
        <v>45</v>
      </c>
      <c r="C150" s="323">
        <v>74</v>
      </c>
      <c r="D150" s="323">
        <v>143</v>
      </c>
      <c r="E150" s="323">
        <v>143</v>
      </c>
      <c r="F150" s="323">
        <v>143</v>
      </c>
      <c r="G150" s="323">
        <v>143</v>
      </c>
      <c r="H150" s="323">
        <v>143</v>
      </c>
      <c r="I150" s="324" t="s">
        <v>1686</v>
      </c>
      <c r="J150" s="325" t="s">
        <v>1687</v>
      </c>
      <c r="K150" s="326" t="s">
        <v>1388</v>
      </c>
      <c r="L150" s="327" t="s">
        <v>1380</v>
      </c>
      <c r="M150" s="328">
        <v>300000</v>
      </c>
      <c r="N150" s="329">
        <v>522503</v>
      </c>
      <c r="O150" s="330">
        <v>42969</v>
      </c>
      <c r="P150" s="331">
        <v>1</v>
      </c>
      <c r="Q150" s="332">
        <v>1</v>
      </c>
      <c r="R150" s="329">
        <v>121074</v>
      </c>
      <c r="S150" s="333">
        <v>401429</v>
      </c>
      <c r="T150" s="333">
        <f t="shared" si="2"/>
        <v>0</v>
      </c>
      <c r="U150" s="334"/>
    </row>
    <row r="151" spans="1:21" ht="405">
      <c r="A151" s="321" t="s">
        <v>706</v>
      </c>
      <c r="B151" s="322" t="s">
        <v>1688</v>
      </c>
      <c r="C151" s="323">
        <v>148</v>
      </c>
      <c r="D151" s="323">
        <v>144</v>
      </c>
      <c r="E151" s="323">
        <v>144</v>
      </c>
      <c r="F151" s="323">
        <v>144</v>
      </c>
      <c r="G151" s="323">
        <v>144</v>
      </c>
      <c r="H151" s="323">
        <v>144</v>
      </c>
      <c r="I151" s="324" t="s">
        <v>1689</v>
      </c>
      <c r="J151" s="325" t="s">
        <v>1690</v>
      </c>
      <c r="K151" s="326" t="s">
        <v>1388</v>
      </c>
      <c r="L151" s="327" t="s">
        <v>1380</v>
      </c>
      <c r="M151" s="328">
        <v>180000</v>
      </c>
      <c r="N151" s="329">
        <v>88438</v>
      </c>
      <c r="O151" s="330">
        <v>42824</v>
      </c>
      <c r="P151" s="331">
        <v>1</v>
      </c>
      <c r="Q151" s="332">
        <v>1</v>
      </c>
      <c r="R151" s="329">
        <v>0</v>
      </c>
      <c r="S151" s="333">
        <v>88438</v>
      </c>
      <c r="T151" s="333">
        <f t="shared" si="2"/>
        <v>0</v>
      </c>
      <c r="U151" s="334" t="s">
        <v>1691</v>
      </c>
    </row>
    <row r="152" spans="1:21" ht="405">
      <c r="A152" s="321">
        <v>105</v>
      </c>
      <c r="B152" s="322">
        <v>185</v>
      </c>
      <c r="C152" s="323">
        <v>149</v>
      </c>
      <c r="D152" s="323">
        <v>145</v>
      </c>
      <c r="E152" s="323">
        <v>145</v>
      </c>
      <c r="F152" s="323">
        <v>145</v>
      </c>
      <c r="G152" s="323">
        <v>145</v>
      </c>
      <c r="H152" s="323">
        <v>145</v>
      </c>
      <c r="I152" s="324" t="s">
        <v>1692</v>
      </c>
      <c r="J152" s="325" t="s">
        <v>1693</v>
      </c>
      <c r="K152" s="326" t="s">
        <v>1388</v>
      </c>
      <c r="L152" s="327" t="s">
        <v>1380</v>
      </c>
      <c r="M152" s="328">
        <v>180000</v>
      </c>
      <c r="N152" s="329">
        <v>88438</v>
      </c>
      <c r="O152" s="330">
        <v>42824</v>
      </c>
      <c r="P152" s="331">
        <v>1</v>
      </c>
      <c r="Q152" s="332">
        <v>1</v>
      </c>
      <c r="R152" s="329">
        <v>0</v>
      </c>
      <c r="S152" s="333">
        <v>88438</v>
      </c>
      <c r="T152" s="333">
        <f t="shared" si="2"/>
        <v>0</v>
      </c>
      <c r="U152" s="334" t="s">
        <v>1691</v>
      </c>
    </row>
    <row r="153" spans="1:21" ht="405">
      <c r="A153" s="321">
        <v>106</v>
      </c>
      <c r="B153" s="322">
        <v>186</v>
      </c>
      <c r="C153" s="323">
        <v>150</v>
      </c>
      <c r="D153" s="323">
        <v>146</v>
      </c>
      <c r="E153" s="323">
        <v>146</v>
      </c>
      <c r="F153" s="323">
        <v>146</v>
      </c>
      <c r="G153" s="323">
        <v>146</v>
      </c>
      <c r="H153" s="323">
        <v>146</v>
      </c>
      <c r="I153" s="324" t="s">
        <v>1694</v>
      </c>
      <c r="J153" s="325" t="s">
        <v>1693</v>
      </c>
      <c r="K153" s="326" t="s">
        <v>1388</v>
      </c>
      <c r="L153" s="327" t="s">
        <v>1380</v>
      </c>
      <c r="M153" s="328">
        <v>300000</v>
      </c>
      <c r="N153" s="329">
        <v>88438</v>
      </c>
      <c r="O153" s="330">
        <v>42824</v>
      </c>
      <c r="P153" s="331">
        <v>1</v>
      </c>
      <c r="Q153" s="332">
        <v>1</v>
      </c>
      <c r="R153" s="329">
        <v>0</v>
      </c>
      <c r="S153" s="333">
        <v>88438</v>
      </c>
      <c r="T153" s="333">
        <f t="shared" si="2"/>
        <v>0</v>
      </c>
      <c r="U153" s="334" t="s">
        <v>1691</v>
      </c>
    </row>
    <row r="154" spans="1:21" ht="405">
      <c r="A154" s="321">
        <v>107</v>
      </c>
      <c r="B154" s="322">
        <v>187</v>
      </c>
      <c r="C154" s="323">
        <v>151</v>
      </c>
      <c r="D154" s="323">
        <v>147</v>
      </c>
      <c r="E154" s="323">
        <v>147</v>
      </c>
      <c r="F154" s="323">
        <v>147</v>
      </c>
      <c r="G154" s="323">
        <v>147</v>
      </c>
      <c r="H154" s="323">
        <v>147</v>
      </c>
      <c r="I154" s="324" t="s">
        <v>1695</v>
      </c>
      <c r="J154" s="325" t="s">
        <v>1696</v>
      </c>
      <c r="K154" s="326" t="s">
        <v>1388</v>
      </c>
      <c r="L154" s="327" t="s">
        <v>1380</v>
      </c>
      <c r="M154" s="328">
        <v>85000</v>
      </c>
      <c r="N154" s="329">
        <v>88438</v>
      </c>
      <c r="O154" s="330">
        <v>42824</v>
      </c>
      <c r="P154" s="331">
        <v>1</v>
      </c>
      <c r="Q154" s="332">
        <v>1</v>
      </c>
      <c r="R154" s="329">
        <v>0</v>
      </c>
      <c r="S154" s="333">
        <v>88438</v>
      </c>
      <c r="T154" s="333">
        <f t="shared" si="2"/>
        <v>0</v>
      </c>
      <c r="U154" s="334" t="s">
        <v>1691</v>
      </c>
    </row>
    <row r="155" spans="1:21" ht="120">
      <c r="A155" s="321">
        <v>162</v>
      </c>
      <c r="B155" s="322">
        <v>74</v>
      </c>
      <c r="C155" s="323">
        <v>152</v>
      </c>
      <c r="D155" s="323">
        <v>148</v>
      </c>
      <c r="E155" s="323">
        <v>148</v>
      </c>
      <c r="F155" s="323">
        <v>148</v>
      </c>
      <c r="G155" s="323">
        <v>148</v>
      </c>
      <c r="H155" s="323">
        <v>148</v>
      </c>
      <c r="I155" s="324" t="s">
        <v>1697</v>
      </c>
      <c r="J155" s="325" t="s">
        <v>1698</v>
      </c>
      <c r="K155" s="326" t="s">
        <v>1391</v>
      </c>
      <c r="L155" s="327" t="s">
        <v>1380</v>
      </c>
      <c r="M155" s="328">
        <v>250000</v>
      </c>
      <c r="N155" s="329">
        <v>379500</v>
      </c>
      <c r="O155" s="330">
        <v>42825</v>
      </c>
      <c r="P155" s="331">
        <v>1</v>
      </c>
      <c r="Q155" s="332">
        <v>1</v>
      </c>
      <c r="R155" s="329">
        <v>0</v>
      </c>
      <c r="S155" s="333">
        <v>379500</v>
      </c>
      <c r="T155" s="333">
        <f t="shared" si="2"/>
        <v>0</v>
      </c>
      <c r="U155" s="334"/>
    </row>
    <row r="156" spans="1:21" ht="135">
      <c r="A156" s="321">
        <v>43</v>
      </c>
      <c r="B156" s="322">
        <v>11</v>
      </c>
      <c r="C156" s="323">
        <v>153</v>
      </c>
      <c r="D156" s="323">
        <v>149</v>
      </c>
      <c r="E156" s="323">
        <v>149</v>
      </c>
      <c r="F156" s="323">
        <v>149</v>
      </c>
      <c r="G156" s="323">
        <v>149</v>
      </c>
      <c r="H156" s="323">
        <v>149</v>
      </c>
      <c r="I156" s="324" t="s">
        <v>1699</v>
      </c>
      <c r="J156" s="325" t="s">
        <v>1700</v>
      </c>
      <c r="K156" s="326" t="s">
        <v>1391</v>
      </c>
      <c r="L156" s="327" t="s">
        <v>1380</v>
      </c>
      <c r="M156" s="328">
        <v>350000</v>
      </c>
      <c r="N156" s="329">
        <v>214831</v>
      </c>
      <c r="O156" s="330">
        <v>42758</v>
      </c>
      <c r="P156" s="331">
        <v>1</v>
      </c>
      <c r="Q156" s="332">
        <v>1</v>
      </c>
      <c r="R156" s="329">
        <v>0</v>
      </c>
      <c r="S156" s="333">
        <v>214831</v>
      </c>
      <c r="T156" s="333">
        <f t="shared" si="2"/>
        <v>0</v>
      </c>
      <c r="U156" s="334"/>
    </row>
    <row r="157" spans="1:21" ht="135">
      <c r="A157" s="321">
        <v>4</v>
      </c>
      <c r="B157" s="322">
        <v>48</v>
      </c>
      <c r="C157" s="323">
        <v>154</v>
      </c>
      <c r="D157" s="323">
        <v>150</v>
      </c>
      <c r="E157" s="323">
        <v>150</v>
      </c>
      <c r="F157" s="323">
        <v>150</v>
      </c>
      <c r="G157" s="323">
        <v>150</v>
      </c>
      <c r="H157" s="323">
        <v>150</v>
      </c>
      <c r="I157" s="324" t="s">
        <v>1701</v>
      </c>
      <c r="J157" s="325" t="s">
        <v>1702</v>
      </c>
      <c r="K157" s="326" t="s">
        <v>1391</v>
      </c>
      <c r="L157" s="327" t="s">
        <v>1380</v>
      </c>
      <c r="M157" s="328">
        <v>350000</v>
      </c>
      <c r="N157" s="329">
        <v>181201</v>
      </c>
      <c r="O157" s="330">
        <v>42780</v>
      </c>
      <c r="P157" s="331">
        <v>1</v>
      </c>
      <c r="Q157" s="332">
        <v>1</v>
      </c>
      <c r="R157" s="329">
        <v>0</v>
      </c>
      <c r="S157" s="333">
        <v>181201</v>
      </c>
      <c r="T157" s="333">
        <f t="shared" si="2"/>
        <v>0</v>
      </c>
      <c r="U157" s="334"/>
    </row>
    <row r="158" spans="1:21" ht="105">
      <c r="A158" s="321">
        <v>36</v>
      </c>
      <c r="B158" s="322">
        <v>117</v>
      </c>
      <c r="C158" s="323">
        <v>155</v>
      </c>
      <c r="D158" s="323">
        <v>151</v>
      </c>
      <c r="E158" s="323">
        <v>151</v>
      </c>
      <c r="F158" s="323">
        <v>151</v>
      </c>
      <c r="G158" s="323">
        <v>151</v>
      </c>
      <c r="H158" s="323">
        <v>151</v>
      </c>
      <c r="I158" s="324" t="s">
        <v>1703</v>
      </c>
      <c r="J158" s="325" t="s">
        <v>1704</v>
      </c>
      <c r="K158" s="326" t="s">
        <v>1391</v>
      </c>
      <c r="L158" s="327" t="s">
        <v>1380</v>
      </c>
      <c r="M158" s="328">
        <v>39800</v>
      </c>
      <c r="N158" s="329">
        <v>59275</v>
      </c>
      <c r="O158" s="330">
        <v>42628</v>
      </c>
      <c r="P158" s="331">
        <v>1</v>
      </c>
      <c r="Q158" s="332">
        <v>1</v>
      </c>
      <c r="R158" s="329">
        <v>0</v>
      </c>
      <c r="S158" s="333">
        <v>59275</v>
      </c>
      <c r="T158" s="333">
        <f t="shared" si="2"/>
        <v>0</v>
      </c>
      <c r="U158" s="334"/>
    </row>
    <row r="159" spans="1:21" ht="150">
      <c r="A159" s="321" t="s">
        <v>706</v>
      </c>
      <c r="B159" s="322" t="s">
        <v>706</v>
      </c>
      <c r="C159" s="323">
        <v>156</v>
      </c>
      <c r="D159" s="323">
        <v>152</v>
      </c>
      <c r="E159" s="323">
        <v>152</v>
      </c>
      <c r="F159" s="323">
        <v>152</v>
      </c>
      <c r="G159" s="323">
        <v>152</v>
      </c>
      <c r="H159" s="323">
        <v>152</v>
      </c>
      <c r="I159" s="324" t="s">
        <v>1705</v>
      </c>
      <c r="J159" s="325" t="s">
        <v>1706</v>
      </c>
      <c r="K159" s="326" t="s">
        <v>1391</v>
      </c>
      <c r="L159" s="327" t="s">
        <v>1380</v>
      </c>
      <c r="M159" s="328">
        <v>0</v>
      </c>
      <c r="N159" s="329">
        <v>58520</v>
      </c>
      <c r="O159" s="330">
        <v>42600</v>
      </c>
      <c r="P159" s="331">
        <v>1</v>
      </c>
      <c r="Q159" s="332">
        <v>1</v>
      </c>
      <c r="R159" s="329">
        <v>0</v>
      </c>
      <c r="S159" s="329">
        <v>58520</v>
      </c>
      <c r="T159" s="333">
        <f t="shared" si="2"/>
        <v>0</v>
      </c>
      <c r="U159" s="334"/>
    </row>
    <row r="160" spans="1:21" ht="60">
      <c r="A160" s="321">
        <v>9</v>
      </c>
      <c r="B160" s="322">
        <v>141</v>
      </c>
      <c r="C160" s="323">
        <v>205</v>
      </c>
      <c r="D160" s="323">
        <v>153</v>
      </c>
      <c r="E160" s="323">
        <v>153</v>
      </c>
      <c r="F160" s="323">
        <v>153</v>
      </c>
      <c r="G160" s="323">
        <v>153</v>
      </c>
      <c r="H160" s="323">
        <v>153</v>
      </c>
      <c r="I160" s="324" t="s">
        <v>1707</v>
      </c>
      <c r="J160" s="325" t="s">
        <v>1708</v>
      </c>
      <c r="K160" s="326" t="s">
        <v>1407</v>
      </c>
      <c r="L160" s="327" t="s">
        <v>1380</v>
      </c>
      <c r="M160" s="328">
        <v>300000</v>
      </c>
      <c r="N160" s="329">
        <v>235900</v>
      </c>
      <c r="O160" s="330">
        <v>42697</v>
      </c>
      <c r="P160" s="331">
        <v>1</v>
      </c>
      <c r="Q160" s="332">
        <v>1</v>
      </c>
      <c r="R160" s="329">
        <v>0</v>
      </c>
      <c r="S160" s="333">
        <v>235900</v>
      </c>
      <c r="T160" s="333">
        <f t="shared" si="2"/>
        <v>0</v>
      </c>
      <c r="U160" s="334"/>
    </row>
    <row r="161" spans="1:21" ht="120">
      <c r="A161" s="321" t="s">
        <v>706</v>
      </c>
      <c r="B161" s="322" t="s">
        <v>706</v>
      </c>
      <c r="C161" s="323">
        <v>157</v>
      </c>
      <c r="D161" s="323">
        <v>154</v>
      </c>
      <c r="E161" s="323">
        <v>154</v>
      </c>
      <c r="F161" s="323">
        <v>154</v>
      </c>
      <c r="G161" s="323">
        <v>154</v>
      </c>
      <c r="H161" s="323">
        <v>154</v>
      </c>
      <c r="I161" s="324" t="s">
        <v>1709</v>
      </c>
      <c r="J161" s="325" t="s">
        <v>1710</v>
      </c>
      <c r="K161" s="326" t="s">
        <v>1384</v>
      </c>
      <c r="L161" s="327" t="s">
        <v>1380</v>
      </c>
      <c r="M161" s="328">
        <v>0</v>
      </c>
      <c r="N161" s="329">
        <v>21594</v>
      </c>
      <c r="O161" s="330">
        <v>42691</v>
      </c>
      <c r="P161" s="331">
        <v>1</v>
      </c>
      <c r="Q161" s="332">
        <v>1</v>
      </c>
      <c r="R161" s="329">
        <v>0</v>
      </c>
      <c r="S161" s="333">
        <v>21594</v>
      </c>
      <c r="T161" s="333">
        <f t="shared" si="2"/>
        <v>0</v>
      </c>
      <c r="U161" s="334" t="s">
        <v>1711</v>
      </c>
    </row>
    <row r="162" spans="1:21" ht="180">
      <c r="A162" s="321">
        <v>194</v>
      </c>
      <c r="B162" s="322">
        <v>154</v>
      </c>
      <c r="C162" s="323">
        <v>158</v>
      </c>
      <c r="D162" s="323">
        <v>155</v>
      </c>
      <c r="E162" s="323">
        <v>155</v>
      </c>
      <c r="F162" s="323">
        <v>155</v>
      </c>
      <c r="G162" s="323">
        <v>155</v>
      </c>
      <c r="H162" s="323">
        <v>155</v>
      </c>
      <c r="I162" s="324" t="s">
        <v>1712</v>
      </c>
      <c r="J162" s="325" t="s">
        <v>1713</v>
      </c>
      <c r="K162" s="326" t="s">
        <v>1391</v>
      </c>
      <c r="L162" s="327" t="s">
        <v>1380</v>
      </c>
      <c r="M162" s="328">
        <v>45000</v>
      </c>
      <c r="N162" s="329">
        <v>20517</v>
      </c>
      <c r="O162" s="330">
        <v>42808</v>
      </c>
      <c r="P162" s="331">
        <v>1</v>
      </c>
      <c r="Q162" s="332">
        <v>1</v>
      </c>
      <c r="R162" s="329">
        <v>0</v>
      </c>
      <c r="S162" s="333">
        <v>20517</v>
      </c>
      <c r="T162" s="333">
        <f t="shared" si="2"/>
        <v>0</v>
      </c>
      <c r="U162" s="334" t="s">
        <v>1714</v>
      </c>
    </row>
    <row r="163" spans="1:21" ht="105">
      <c r="A163" s="321">
        <v>821</v>
      </c>
      <c r="B163" s="322">
        <v>829</v>
      </c>
      <c r="C163" s="323">
        <v>159</v>
      </c>
      <c r="D163" s="323">
        <v>156</v>
      </c>
      <c r="E163" s="323">
        <v>156</v>
      </c>
      <c r="F163" s="323">
        <v>156</v>
      </c>
      <c r="G163" s="323">
        <v>156</v>
      </c>
      <c r="H163" s="323">
        <v>156</v>
      </c>
      <c r="I163" s="324" t="s">
        <v>1715</v>
      </c>
      <c r="J163" s="325" t="s">
        <v>1628</v>
      </c>
      <c r="K163" s="326" t="s">
        <v>1379</v>
      </c>
      <c r="L163" s="327" t="s">
        <v>1380</v>
      </c>
      <c r="M163" s="328">
        <v>15000</v>
      </c>
      <c r="N163" s="329">
        <v>14980</v>
      </c>
      <c r="O163" s="330">
        <v>42619</v>
      </c>
      <c r="P163" s="331">
        <v>1</v>
      </c>
      <c r="Q163" s="332">
        <v>1</v>
      </c>
      <c r="R163" s="329">
        <v>0</v>
      </c>
      <c r="S163" s="333">
        <v>14980</v>
      </c>
      <c r="T163" s="333">
        <f t="shared" si="2"/>
        <v>0</v>
      </c>
      <c r="U163" s="334"/>
    </row>
    <row r="164" spans="1:21" ht="165">
      <c r="A164" s="321">
        <v>426</v>
      </c>
      <c r="B164" s="322">
        <v>438</v>
      </c>
      <c r="C164" s="323">
        <v>160</v>
      </c>
      <c r="D164" s="323">
        <v>157</v>
      </c>
      <c r="E164" s="323">
        <v>157</v>
      </c>
      <c r="F164" s="323">
        <v>157</v>
      </c>
      <c r="G164" s="323">
        <v>157</v>
      </c>
      <c r="H164" s="323">
        <v>157</v>
      </c>
      <c r="I164" s="324" t="s">
        <v>1716</v>
      </c>
      <c r="J164" s="325" t="s">
        <v>1717</v>
      </c>
      <c r="K164" s="326" t="s">
        <v>1379</v>
      </c>
      <c r="L164" s="327" t="s">
        <v>1380</v>
      </c>
      <c r="M164" s="328">
        <v>15000</v>
      </c>
      <c r="N164" s="329">
        <v>11840</v>
      </c>
      <c r="O164" s="330">
        <v>42583</v>
      </c>
      <c r="P164" s="331">
        <v>1</v>
      </c>
      <c r="Q164" s="332">
        <v>1</v>
      </c>
      <c r="R164" s="329">
        <v>0</v>
      </c>
      <c r="S164" s="333">
        <v>11840</v>
      </c>
      <c r="T164" s="333">
        <f t="shared" si="2"/>
        <v>0</v>
      </c>
      <c r="U164" s="334"/>
    </row>
    <row r="165" spans="1:21" ht="105">
      <c r="A165" s="321">
        <v>76</v>
      </c>
      <c r="B165" s="322">
        <v>123</v>
      </c>
      <c r="C165" s="323">
        <v>161</v>
      </c>
      <c r="D165" s="323">
        <v>158</v>
      </c>
      <c r="E165" s="323">
        <v>158</v>
      </c>
      <c r="F165" s="323">
        <v>158</v>
      </c>
      <c r="G165" s="323">
        <v>158</v>
      </c>
      <c r="H165" s="323">
        <v>158</v>
      </c>
      <c r="I165" s="324" t="s">
        <v>1718</v>
      </c>
      <c r="J165" s="325" t="s">
        <v>1719</v>
      </c>
      <c r="K165" s="326" t="s">
        <v>1391</v>
      </c>
      <c r="L165" s="327" t="s">
        <v>1380</v>
      </c>
      <c r="M165" s="328">
        <v>39000</v>
      </c>
      <c r="N165" s="329">
        <v>75900</v>
      </c>
      <c r="O165" s="330">
        <v>42700</v>
      </c>
      <c r="P165" s="331">
        <v>1</v>
      </c>
      <c r="Q165" s="332">
        <v>1</v>
      </c>
      <c r="R165" s="329">
        <v>0</v>
      </c>
      <c r="S165" s="333">
        <v>75900</v>
      </c>
      <c r="T165" s="333">
        <f t="shared" si="2"/>
        <v>0</v>
      </c>
      <c r="U165" s="334"/>
    </row>
    <row r="166" spans="1:21" ht="120">
      <c r="A166" s="321" t="s">
        <v>706</v>
      </c>
      <c r="B166" s="322" t="s">
        <v>706</v>
      </c>
      <c r="C166" s="323">
        <v>162</v>
      </c>
      <c r="D166" s="323">
        <v>159</v>
      </c>
      <c r="E166" s="323">
        <v>159</v>
      </c>
      <c r="F166" s="323">
        <v>159</v>
      </c>
      <c r="G166" s="323">
        <v>159</v>
      </c>
      <c r="H166" s="323">
        <v>159</v>
      </c>
      <c r="I166" s="324" t="s">
        <v>1720</v>
      </c>
      <c r="J166" s="325" t="s">
        <v>1721</v>
      </c>
      <c r="K166" s="326" t="s">
        <v>1391</v>
      </c>
      <c r="L166" s="327" t="s">
        <v>1380</v>
      </c>
      <c r="M166" s="328">
        <v>0</v>
      </c>
      <c r="N166" s="329">
        <v>15700</v>
      </c>
      <c r="O166" s="330">
        <v>42619</v>
      </c>
      <c r="P166" s="331">
        <v>1</v>
      </c>
      <c r="Q166" s="332">
        <v>1</v>
      </c>
      <c r="R166" s="329">
        <v>0</v>
      </c>
      <c r="S166" s="333">
        <v>15700</v>
      </c>
      <c r="T166" s="333">
        <f t="shared" si="2"/>
        <v>0</v>
      </c>
      <c r="U166" s="334"/>
    </row>
    <row r="167" spans="1:21" ht="60">
      <c r="A167" s="321">
        <v>85</v>
      </c>
      <c r="B167" s="322">
        <v>116</v>
      </c>
      <c r="C167" s="323">
        <v>249</v>
      </c>
      <c r="D167" s="323">
        <v>160</v>
      </c>
      <c r="E167" s="323">
        <v>160</v>
      </c>
      <c r="F167" s="323">
        <v>160</v>
      </c>
      <c r="G167" s="323">
        <v>160</v>
      </c>
      <c r="H167" s="323">
        <v>160</v>
      </c>
      <c r="I167" s="324" t="s">
        <v>1722</v>
      </c>
      <c r="J167" s="325" t="s">
        <v>1723</v>
      </c>
      <c r="K167" s="326" t="s">
        <v>1407</v>
      </c>
      <c r="L167" s="327" t="s">
        <v>1380</v>
      </c>
      <c r="M167" s="328">
        <v>100000</v>
      </c>
      <c r="N167" s="329">
        <v>344814</v>
      </c>
      <c r="O167" s="330">
        <v>42849</v>
      </c>
      <c r="P167" s="331">
        <v>1</v>
      </c>
      <c r="Q167" s="332">
        <v>1</v>
      </c>
      <c r="R167" s="329">
        <v>27178</v>
      </c>
      <c r="S167" s="333">
        <v>317636</v>
      </c>
      <c r="T167" s="333">
        <f t="shared" si="2"/>
        <v>0</v>
      </c>
      <c r="U167" s="334"/>
    </row>
    <row r="168" spans="1:21" ht="75">
      <c r="A168" s="321">
        <v>95</v>
      </c>
      <c r="B168" s="322">
        <v>139</v>
      </c>
      <c r="C168" s="323">
        <v>163</v>
      </c>
      <c r="D168" s="323">
        <v>161</v>
      </c>
      <c r="E168" s="323">
        <v>161</v>
      </c>
      <c r="F168" s="323">
        <v>161</v>
      </c>
      <c r="G168" s="323">
        <v>161</v>
      </c>
      <c r="H168" s="323">
        <v>161</v>
      </c>
      <c r="I168" s="324" t="s">
        <v>1724</v>
      </c>
      <c r="J168" s="325" t="s">
        <v>1725</v>
      </c>
      <c r="K168" s="326" t="s">
        <v>1388</v>
      </c>
      <c r="L168" s="327" t="s">
        <v>1380</v>
      </c>
      <c r="M168" s="328">
        <v>8500</v>
      </c>
      <c r="N168" s="329">
        <v>5395</v>
      </c>
      <c r="O168" s="330">
        <v>42632</v>
      </c>
      <c r="P168" s="331">
        <v>1</v>
      </c>
      <c r="Q168" s="332">
        <v>1</v>
      </c>
      <c r="R168" s="329">
        <v>0</v>
      </c>
      <c r="S168" s="333">
        <v>5395</v>
      </c>
      <c r="T168" s="333">
        <f t="shared" si="2"/>
        <v>0</v>
      </c>
      <c r="U168" s="334"/>
    </row>
    <row r="169" spans="1:21" ht="150">
      <c r="A169" s="321">
        <v>68</v>
      </c>
      <c r="B169" s="322">
        <v>113</v>
      </c>
      <c r="C169" s="323">
        <v>164</v>
      </c>
      <c r="D169" s="323">
        <v>162</v>
      </c>
      <c r="E169" s="323">
        <v>162</v>
      </c>
      <c r="F169" s="323">
        <v>162</v>
      </c>
      <c r="G169" s="323">
        <v>162</v>
      </c>
      <c r="H169" s="323">
        <v>162</v>
      </c>
      <c r="I169" s="324" t="s">
        <v>1726</v>
      </c>
      <c r="J169" s="325" t="s">
        <v>1727</v>
      </c>
      <c r="K169" s="326" t="s">
        <v>1407</v>
      </c>
      <c r="L169" s="327" t="s">
        <v>1380</v>
      </c>
      <c r="M169" s="328">
        <v>250000</v>
      </c>
      <c r="N169" s="329">
        <v>393575</v>
      </c>
      <c r="O169" s="330">
        <v>42873</v>
      </c>
      <c r="P169" s="331">
        <v>1</v>
      </c>
      <c r="Q169" s="332">
        <v>1</v>
      </c>
      <c r="R169" s="329">
        <v>44477</v>
      </c>
      <c r="S169" s="333">
        <v>349098</v>
      </c>
      <c r="T169" s="333">
        <f t="shared" si="2"/>
        <v>0</v>
      </c>
      <c r="U169" s="334" t="s">
        <v>1728</v>
      </c>
    </row>
    <row r="170" spans="1:21" ht="135">
      <c r="A170" s="321">
        <v>266</v>
      </c>
      <c r="B170" s="322">
        <v>278</v>
      </c>
      <c r="C170" s="323">
        <v>166</v>
      </c>
      <c r="D170" s="323">
        <v>163</v>
      </c>
      <c r="E170" s="323">
        <v>163</v>
      </c>
      <c r="F170" s="323">
        <v>163</v>
      </c>
      <c r="G170" s="323">
        <v>163</v>
      </c>
      <c r="H170" s="323">
        <v>163</v>
      </c>
      <c r="I170" s="324" t="s">
        <v>1729</v>
      </c>
      <c r="J170" s="325" t="s">
        <v>1730</v>
      </c>
      <c r="K170" s="326" t="s">
        <v>1391</v>
      </c>
      <c r="L170" s="327" t="s">
        <v>1380</v>
      </c>
      <c r="M170" s="328">
        <v>20000</v>
      </c>
      <c r="N170" s="329">
        <v>30300</v>
      </c>
      <c r="O170" s="330">
        <v>42695</v>
      </c>
      <c r="P170" s="331">
        <v>1</v>
      </c>
      <c r="Q170" s="332">
        <v>1</v>
      </c>
      <c r="R170" s="329">
        <v>0</v>
      </c>
      <c r="S170" s="333">
        <v>30300</v>
      </c>
      <c r="T170" s="333">
        <f t="shared" si="2"/>
        <v>0</v>
      </c>
      <c r="U170" s="334"/>
    </row>
    <row r="171" spans="1:21" ht="150">
      <c r="A171" s="321">
        <v>259</v>
      </c>
      <c r="B171" s="322">
        <v>271</v>
      </c>
      <c r="C171" s="323">
        <v>168</v>
      </c>
      <c r="D171" s="323">
        <v>164</v>
      </c>
      <c r="E171" s="323">
        <v>164</v>
      </c>
      <c r="F171" s="323">
        <v>164</v>
      </c>
      <c r="G171" s="323">
        <v>164</v>
      </c>
      <c r="H171" s="323">
        <v>164</v>
      </c>
      <c r="I171" s="324" t="s">
        <v>1731</v>
      </c>
      <c r="J171" s="325" t="s">
        <v>1732</v>
      </c>
      <c r="K171" s="326" t="s">
        <v>1388</v>
      </c>
      <c r="L171" s="327" t="s">
        <v>1380</v>
      </c>
      <c r="M171" s="328">
        <v>30000</v>
      </c>
      <c r="N171" s="329">
        <v>13595</v>
      </c>
      <c r="O171" s="330">
        <v>42632</v>
      </c>
      <c r="P171" s="331">
        <v>1</v>
      </c>
      <c r="Q171" s="332">
        <v>1</v>
      </c>
      <c r="R171" s="329">
        <v>0</v>
      </c>
      <c r="S171" s="333">
        <v>13595</v>
      </c>
      <c r="T171" s="333">
        <f t="shared" si="2"/>
        <v>0</v>
      </c>
      <c r="U171" s="334"/>
    </row>
    <row r="172" spans="1:21" ht="105">
      <c r="A172" s="321">
        <v>556</v>
      </c>
      <c r="B172" s="322">
        <v>566</v>
      </c>
      <c r="C172" s="323">
        <v>169</v>
      </c>
      <c r="D172" s="323">
        <v>165</v>
      </c>
      <c r="E172" s="323">
        <v>165</v>
      </c>
      <c r="F172" s="323">
        <v>165</v>
      </c>
      <c r="G172" s="323">
        <v>165</v>
      </c>
      <c r="H172" s="323">
        <v>165</v>
      </c>
      <c r="I172" s="324" t="s">
        <v>1733</v>
      </c>
      <c r="J172" s="325" t="s">
        <v>1734</v>
      </c>
      <c r="K172" s="326" t="s">
        <v>1384</v>
      </c>
      <c r="L172" s="327" t="s">
        <v>1380</v>
      </c>
      <c r="M172" s="328">
        <v>2500</v>
      </c>
      <c r="N172" s="329">
        <v>18848</v>
      </c>
      <c r="O172" s="330">
        <v>42559</v>
      </c>
      <c r="P172" s="331">
        <v>1</v>
      </c>
      <c r="Q172" s="332">
        <v>1</v>
      </c>
      <c r="R172" s="329">
        <v>0</v>
      </c>
      <c r="S172" s="333">
        <v>18848</v>
      </c>
      <c r="T172" s="333">
        <f t="shared" si="2"/>
        <v>0</v>
      </c>
      <c r="U172" s="334"/>
    </row>
    <row r="173" spans="1:21" ht="120">
      <c r="A173" s="321">
        <v>1032</v>
      </c>
      <c r="B173" s="322">
        <v>1040</v>
      </c>
      <c r="C173" s="323">
        <v>170</v>
      </c>
      <c r="D173" s="323">
        <v>166</v>
      </c>
      <c r="E173" s="323">
        <v>166</v>
      </c>
      <c r="F173" s="323">
        <v>166</v>
      </c>
      <c r="G173" s="323">
        <v>166</v>
      </c>
      <c r="H173" s="323">
        <v>166</v>
      </c>
      <c r="I173" s="324" t="s">
        <v>1735</v>
      </c>
      <c r="J173" s="325" t="s">
        <v>1736</v>
      </c>
      <c r="K173" s="326" t="s">
        <v>1384</v>
      </c>
      <c r="L173" s="327" t="s">
        <v>1380</v>
      </c>
      <c r="M173" s="328">
        <v>20000</v>
      </c>
      <c r="N173" s="329">
        <v>24694</v>
      </c>
      <c r="O173" s="330">
        <v>42564</v>
      </c>
      <c r="P173" s="331">
        <v>1</v>
      </c>
      <c r="Q173" s="332">
        <v>1</v>
      </c>
      <c r="R173" s="329">
        <v>0</v>
      </c>
      <c r="S173" s="333">
        <v>24694</v>
      </c>
      <c r="T173" s="333">
        <f t="shared" si="2"/>
        <v>0</v>
      </c>
      <c r="U173" s="334"/>
    </row>
    <row r="174" spans="1:21" ht="150">
      <c r="A174" s="321">
        <v>1102</v>
      </c>
      <c r="B174" s="322">
        <v>1110</v>
      </c>
      <c r="C174" s="323">
        <v>171</v>
      </c>
      <c r="D174" s="323">
        <v>167</v>
      </c>
      <c r="E174" s="323">
        <v>167</v>
      </c>
      <c r="F174" s="323">
        <v>167</v>
      </c>
      <c r="G174" s="323">
        <v>167</v>
      </c>
      <c r="H174" s="323">
        <v>167</v>
      </c>
      <c r="I174" s="324" t="s">
        <v>1737</v>
      </c>
      <c r="J174" s="325" t="s">
        <v>1738</v>
      </c>
      <c r="K174" s="326" t="s">
        <v>1384</v>
      </c>
      <c r="L174" s="327" t="s">
        <v>1380</v>
      </c>
      <c r="M174" s="328">
        <v>5000</v>
      </c>
      <c r="N174" s="329">
        <v>24801</v>
      </c>
      <c r="O174" s="330">
        <v>42612</v>
      </c>
      <c r="P174" s="331">
        <v>1</v>
      </c>
      <c r="Q174" s="332">
        <v>1</v>
      </c>
      <c r="R174" s="329">
        <v>0</v>
      </c>
      <c r="S174" s="333">
        <v>24801</v>
      </c>
      <c r="T174" s="333">
        <f t="shared" si="2"/>
        <v>0</v>
      </c>
      <c r="U174" s="334"/>
    </row>
    <row r="175" spans="1:21" ht="150">
      <c r="A175" s="321">
        <v>28</v>
      </c>
      <c r="B175" s="322">
        <v>136</v>
      </c>
      <c r="C175" s="323">
        <v>172</v>
      </c>
      <c r="D175" s="323">
        <v>168</v>
      </c>
      <c r="E175" s="323">
        <v>168</v>
      </c>
      <c r="F175" s="323">
        <v>168</v>
      </c>
      <c r="G175" s="323">
        <v>168</v>
      </c>
      <c r="H175" s="323">
        <v>168</v>
      </c>
      <c r="I175" s="324" t="s">
        <v>1739</v>
      </c>
      <c r="J175" s="325" t="s">
        <v>1740</v>
      </c>
      <c r="K175" s="326" t="s">
        <v>1391</v>
      </c>
      <c r="L175" s="327" t="s">
        <v>1380</v>
      </c>
      <c r="M175" s="328">
        <v>15000</v>
      </c>
      <c r="N175" s="329">
        <v>23942</v>
      </c>
      <c r="O175" s="330">
        <v>42647</v>
      </c>
      <c r="P175" s="331">
        <v>1</v>
      </c>
      <c r="Q175" s="332">
        <v>1</v>
      </c>
      <c r="R175" s="329">
        <v>0</v>
      </c>
      <c r="S175" s="333">
        <v>23942</v>
      </c>
      <c r="T175" s="333">
        <f t="shared" si="2"/>
        <v>0</v>
      </c>
      <c r="U175" s="334"/>
    </row>
    <row r="176" spans="1:21" ht="300">
      <c r="A176" s="321">
        <v>947</v>
      </c>
      <c r="B176" s="322">
        <v>955</v>
      </c>
      <c r="C176" s="323">
        <v>173</v>
      </c>
      <c r="D176" s="323">
        <v>169</v>
      </c>
      <c r="E176" s="323">
        <v>169</v>
      </c>
      <c r="F176" s="323">
        <v>169</v>
      </c>
      <c r="G176" s="323">
        <v>169</v>
      </c>
      <c r="H176" s="323">
        <v>169</v>
      </c>
      <c r="I176" s="324" t="s">
        <v>1741</v>
      </c>
      <c r="J176" s="325" t="s">
        <v>1742</v>
      </c>
      <c r="K176" s="326" t="s">
        <v>1384</v>
      </c>
      <c r="L176" s="327" t="s">
        <v>1380</v>
      </c>
      <c r="M176" s="328">
        <v>12000</v>
      </c>
      <c r="N176" s="329">
        <v>9658</v>
      </c>
      <c r="O176" s="330">
        <v>42558</v>
      </c>
      <c r="P176" s="331">
        <v>1</v>
      </c>
      <c r="Q176" s="332">
        <v>1</v>
      </c>
      <c r="R176" s="329">
        <v>0</v>
      </c>
      <c r="S176" s="333">
        <v>9658</v>
      </c>
      <c r="T176" s="333">
        <f t="shared" si="2"/>
        <v>0</v>
      </c>
      <c r="U176" s="334"/>
    </row>
    <row r="177" spans="1:21" ht="180">
      <c r="A177" s="321">
        <v>808</v>
      </c>
      <c r="B177" s="322">
        <v>816</v>
      </c>
      <c r="C177" s="323">
        <v>174</v>
      </c>
      <c r="D177" s="323">
        <v>170</v>
      </c>
      <c r="E177" s="323">
        <v>170</v>
      </c>
      <c r="F177" s="323">
        <v>170</v>
      </c>
      <c r="G177" s="323">
        <v>170</v>
      </c>
      <c r="H177" s="323">
        <v>170</v>
      </c>
      <c r="I177" s="324" t="s">
        <v>1743</v>
      </c>
      <c r="J177" s="325" t="s">
        <v>1744</v>
      </c>
      <c r="K177" s="326" t="s">
        <v>1384</v>
      </c>
      <c r="L177" s="327" t="s">
        <v>1380</v>
      </c>
      <c r="M177" s="328">
        <v>6000</v>
      </c>
      <c r="N177" s="329">
        <v>24895</v>
      </c>
      <c r="O177" s="330">
        <v>42640</v>
      </c>
      <c r="P177" s="331">
        <v>1</v>
      </c>
      <c r="Q177" s="332">
        <v>1</v>
      </c>
      <c r="R177" s="329">
        <v>0</v>
      </c>
      <c r="S177" s="333">
        <v>24895</v>
      </c>
      <c r="T177" s="333">
        <f t="shared" si="2"/>
        <v>0</v>
      </c>
      <c r="U177" s="334"/>
    </row>
    <row r="178" spans="1:21" ht="150">
      <c r="A178" s="321">
        <v>657</v>
      </c>
      <c r="B178" s="322">
        <v>667</v>
      </c>
      <c r="C178" s="323">
        <v>212</v>
      </c>
      <c r="D178" s="323">
        <v>171</v>
      </c>
      <c r="E178" s="323">
        <v>171</v>
      </c>
      <c r="F178" s="323">
        <v>171</v>
      </c>
      <c r="G178" s="323">
        <v>171</v>
      </c>
      <c r="H178" s="323">
        <v>171</v>
      </c>
      <c r="I178" s="324" t="s">
        <v>1745</v>
      </c>
      <c r="J178" s="325" t="s">
        <v>1746</v>
      </c>
      <c r="K178" s="326" t="s">
        <v>1384</v>
      </c>
      <c r="L178" s="327" t="s">
        <v>1380</v>
      </c>
      <c r="M178" s="328">
        <v>5000</v>
      </c>
      <c r="N178" s="329">
        <v>11400</v>
      </c>
      <c r="O178" s="330">
        <v>42613</v>
      </c>
      <c r="P178" s="331">
        <v>1</v>
      </c>
      <c r="Q178" s="332">
        <v>1</v>
      </c>
      <c r="R178" s="329">
        <v>0</v>
      </c>
      <c r="S178" s="333">
        <v>11400</v>
      </c>
      <c r="T178" s="333">
        <f t="shared" si="2"/>
        <v>0</v>
      </c>
      <c r="U178" s="334"/>
    </row>
    <row r="179" spans="1:21" ht="75">
      <c r="A179" s="321">
        <v>889</v>
      </c>
      <c r="B179" s="322">
        <v>897</v>
      </c>
      <c r="C179" s="323">
        <v>213</v>
      </c>
      <c r="D179" s="323">
        <v>172</v>
      </c>
      <c r="E179" s="323">
        <v>172</v>
      </c>
      <c r="F179" s="323">
        <v>172</v>
      </c>
      <c r="G179" s="323">
        <v>172</v>
      </c>
      <c r="H179" s="323">
        <v>172</v>
      </c>
      <c r="I179" s="324" t="s">
        <v>1747</v>
      </c>
      <c r="J179" s="325" t="s">
        <v>1748</v>
      </c>
      <c r="K179" s="326" t="s">
        <v>1384</v>
      </c>
      <c r="L179" s="327" t="s">
        <v>1380</v>
      </c>
      <c r="M179" s="328">
        <v>20000</v>
      </c>
      <c r="N179" s="329">
        <v>24885</v>
      </c>
      <c r="O179" s="330">
        <v>42650</v>
      </c>
      <c r="P179" s="331">
        <v>1</v>
      </c>
      <c r="Q179" s="332">
        <v>1</v>
      </c>
      <c r="R179" s="329">
        <v>0</v>
      </c>
      <c r="S179" s="333">
        <v>24885</v>
      </c>
      <c r="T179" s="333">
        <f t="shared" si="2"/>
        <v>0</v>
      </c>
      <c r="U179" s="334"/>
    </row>
    <row r="180" spans="1:21" ht="90">
      <c r="A180" s="321" t="s">
        <v>706</v>
      </c>
      <c r="B180" s="322" t="s">
        <v>706</v>
      </c>
      <c r="C180" s="323">
        <v>214</v>
      </c>
      <c r="D180" s="323">
        <v>173</v>
      </c>
      <c r="E180" s="323">
        <v>173</v>
      </c>
      <c r="F180" s="323">
        <v>173</v>
      </c>
      <c r="G180" s="323">
        <v>173</v>
      </c>
      <c r="H180" s="323">
        <v>173</v>
      </c>
      <c r="I180" s="324" t="s">
        <v>1749</v>
      </c>
      <c r="J180" s="325" t="s">
        <v>1750</v>
      </c>
      <c r="K180" s="326" t="s">
        <v>1384</v>
      </c>
      <c r="L180" s="327" t="s">
        <v>1380</v>
      </c>
      <c r="M180" s="328">
        <v>0</v>
      </c>
      <c r="N180" s="329">
        <v>18850</v>
      </c>
      <c r="O180" s="330">
        <v>42594</v>
      </c>
      <c r="P180" s="331">
        <v>1</v>
      </c>
      <c r="Q180" s="332">
        <v>1</v>
      </c>
      <c r="R180" s="329">
        <v>0</v>
      </c>
      <c r="S180" s="333">
        <v>18850</v>
      </c>
      <c r="T180" s="333">
        <f t="shared" si="2"/>
        <v>0</v>
      </c>
      <c r="U180" s="334"/>
    </row>
    <row r="181" spans="1:21" ht="150">
      <c r="A181" s="321">
        <v>283</v>
      </c>
      <c r="B181" s="322">
        <v>295</v>
      </c>
      <c r="C181" s="323">
        <v>292</v>
      </c>
      <c r="D181" s="323">
        <v>174</v>
      </c>
      <c r="E181" s="323">
        <v>174</v>
      </c>
      <c r="F181" s="323">
        <v>174</v>
      </c>
      <c r="G181" s="323">
        <v>174</v>
      </c>
      <c r="H181" s="323">
        <v>174</v>
      </c>
      <c r="I181" s="324" t="s">
        <v>1751</v>
      </c>
      <c r="J181" s="325" t="s">
        <v>1752</v>
      </c>
      <c r="K181" s="326" t="s">
        <v>1391</v>
      </c>
      <c r="L181" s="327" t="s">
        <v>1380</v>
      </c>
      <c r="M181" s="328">
        <v>45000</v>
      </c>
      <c r="N181" s="329">
        <v>29100</v>
      </c>
      <c r="O181" s="330">
        <v>42655</v>
      </c>
      <c r="P181" s="331">
        <v>1</v>
      </c>
      <c r="Q181" s="332">
        <v>1</v>
      </c>
      <c r="R181" s="329">
        <v>0</v>
      </c>
      <c r="S181" s="333">
        <v>29100</v>
      </c>
      <c r="T181" s="333">
        <f t="shared" si="2"/>
        <v>0</v>
      </c>
      <c r="U181" s="334"/>
    </row>
    <row r="182" spans="1:21" ht="105">
      <c r="A182" s="321">
        <v>798</v>
      </c>
      <c r="B182" s="322">
        <v>806</v>
      </c>
      <c r="C182" s="323">
        <v>1111</v>
      </c>
      <c r="D182" s="323">
        <v>175</v>
      </c>
      <c r="E182" s="323">
        <v>175</v>
      </c>
      <c r="F182" s="323">
        <v>175</v>
      </c>
      <c r="G182" s="323">
        <v>175</v>
      </c>
      <c r="H182" s="323">
        <v>175</v>
      </c>
      <c r="I182" s="324" t="s">
        <v>1753</v>
      </c>
      <c r="J182" s="325" t="s">
        <v>1754</v>
      </c>
      <c r="K182" s="326" t="s">
        <v>1384</v>
      </c>
      <c r="L182" s="327" t="s">
        <v>1380</v>
      </c>
      <c r="M182" s="328">
        <v>30000</v>
      </c>
      <c r="N182" s="329">
        <v>42748</v>
      </c>
      <c r="O182" s="330">
        <v>42559</v>
      </c>
      <c r="P182" s="331">
        <v>1</v>
      </c>
      <c r="Q182" s="332">
        <v>1</v>
      </c>
      <c r="R182" s="329">
        <v>0</v>
      </c>
      <c r="S182" s="333">
        <v>42748</v>
      </c>
      <c r="T182" s="333">
        <f t="shared" si="2"/>
        <v>0</v>
      </c>
      <c r="U182" s="334"/>
    </row>
    <row r="183" spans="1:21" ht="135">
      <c r="A183" s="321">
        <v>63</v>
      </c>
      <c r="B183" s="322">
        <v>119</v>
      </c>
      <c r="C183" s="323">
        <v>175</v>
      </c>
      <c r="D183" s="323">
        <v>176</v>
      </c>
      <c r="E183" s="323">
        <v>176</v>
      </c>
      <c r="F183" s="323">
        <v>176</v>
      </c>
      <c r="G183" s="323">
        <v>176</v>
      </c>
      <c r="H183" s="323">
        <v>176</v>
      </c>
      <c r="I183" s="324" t="s">
        <v>1755</v>
      </c>
      <c r="J183" s="325" t="s">
        <v>1756</v>
      </c>
      <c r="K183" s="326" t="s">
        <v>1391</v>
      </c>
      <c r="L183" s="327" t="s">
        <v>1380</v>
      </c>
      <c r="M183" s="328">
        <v>120000</v>
      </c>
      <c r="N183" s="329">
        <v>67179</v>
      </c>
      <c r="O183" s="330">
        <v>42758</v>
      </c>
      <c r="P183" s="331">
        <v>1</v>
      </c>
      <c r="Q183" s="332">
        <v>1</v>
      </c>
      <c r="R183" s="329">
        <v>0</v>
      </c>
      <c r="S183" s="333">
        <v>67179</v>
      </c>
      <c r="T183" s="333">
        <f t="shared" si="2"/>
        <v>0</v>
      </c>
      <c r="U183" s="334"/>
    </row>
    <row r="184" spans="1:21" ht="90">
      <c r="A184" s="321" t="s">
        <v>706</v>
      </c>
      <c r="B184" s="322" t="s">
        <v>706</v>
      </c>
      <c r="C184" s="323">
        <v>176</v>
      </c>
      <c r="D184" s="323">
        <v>177</v>
      </c>
      <c r="E184" s="323">
        <v>177</v>
      </c>
      <c r="F184" s="323">
        <v>177</v>
      </c>
      <c r="G184" s="323">
        <v>177</v>
      </c>
      <c r="H184" s="323">
        <v>177</v>
      </c>
      <c r="I184" s="324" t="s">
        <v>1757</v>
      </c>
      <c r="J184" s="325" t="s">
        <v>1758</v>
      </c>
      <c r="K184" s="326" t="s">
        <v>1391</v>
      </c>
      <c r="L184" s="327" t="s">
        <v>1380</v>
      </c>
      <c r="M184" s="328">
        <v>0</v>
      </c>
      <c r="N184" s="329">
        <v>18968</v>
      </c>
      <c r="O184" s="330">
        <v>42625</v>
      </c>
      <c r="P184" s="331">
        <v>1</v>
      </c>
      <c r="Q184" s="332">
        <v>1</v>
      </c>
      <c r="R184" s="329">
        <v>0</v>
      </c>
      <c r="S184" s="333">
        <v>18968</v>
      </c>
      <c r="T184" s="333">
        <f t="shared" si="2"/>
        <v>0</v>
      </c>
      <c r="U184" s="334"/>
    </row>
    <row r="185" spans="1:21" ht="165">
      <c r="A185" s="321" t="s">
        <v>706</v>
      </c>
      <c r="B185" s="322" t="s">
        <v>706</v>
      </c>
      <c r="C185" s="323">
        <v>660</v>
      </c>
      <c r="D185" s="323">
        <v>178</v>
      </c>
      <c r="E185" s="323">
        <v>178</v>
      </c>
      <c r="F185" s="323">
        <v>178</v>
      </c>
      <c r="G185" s="323">
        <v>178</v>
      </c>
      <c r="H185" s="323">
        <v>178</v>
      </c>
      <c r="I185" s="324" t="s">
        <v>1759</v>
      </c>
      <c r="J185" s="325" t="s">
        <v>1760</v>
      </c>
      <c r="K185" s="326" t="s">
        <v>1384</v>
      </c>
      <c r="L185" s="327" t="s">
        <v>1380</v>
      </c>
      <c r="M185" s="328">
        <v>0</v>
      </c>
      <c r="N185" s="329">
        <v>24600</v>
      </c>
      <c r="O185" s="330">
        <v>42676</v>
      </c>
      <c r="P185" s="331">
        <v>1</v>
      </c>
      <c r="Q185" s="332">
        <v>1</v>
      </c>
      <c r="R185" s="329">
        <v>0</v>
      </c>
      <c r="S185" s="333">
        <v>24600</v>
      </c>
      <c r="T185" s="333">
        <f t="shared" si="2"/>
        <v>0</v>
      </c>
      <c r="U185" s="334"/>
    </row>
    <row r="186" spans="1:21" ht="135">
      <c r="A186" s="321">
        <v>18</v>
      </c>
      <c r="B186" s="322">
        <v>149</v>
      </c>
      <c r="C186" s="323">
        <v>206</v>
      </c>
      <c r="D186" s="323">
        <v>181</v>
      </c>
      <c r="E186" s="323">
        <v>181</v>
      </c>
      <c r="F186" s="323">
        <v>181</v>
      </c>
      <c r="G186" s="323">
        <v>181</v>
      </c>
      <c r="H186" s="323">
        <v>179</v>
      </c>
      <c r="I186" s="324" t="s">
        <v>1761</v>
      </c>
      <c r="J186" s="325" t="s">
        <v>1762</v>
      </c>
      <c r="K186" s="326" t="s">
        <v>1407</v>
      </c>
      <c r="L186" s="327" t="s">
        <v>1380</v>
      </c>
      <c r="M186" s="328">
        <v>285000</v>
      </c>
      <c r="N186" s="329">
        <v>484596</v>
      </c>
      <c r="O186" s="330">
        <v>42873</v>
      </c>
      <c r="P186" s="331">
        <v>1</v>
      </c>
      <c r="Q186" s="332">
        <v>1</v>
      </c>
      <c r="R186" s="329">
        <v>0</v>
      </c>
      <c r="S186" s="333">
        <v>484596</v>
      </c>
      <c r="T186" s="333">
        <f t="shared" si="2"/>
        <v>0</v>
      </c>
      <c r="U186" s="334"/>
    </row>
    <row r="187" spans="1:21" ht="165">
      <c r="A187" s="321">
        <v>919</v>
      </c>
      <c r="B187" s="322">
        <v>927</v>
      </c>
      <c r="C187" s="323">
        <v>209</v>
      </c>
      <c r="D187" s="323">
        <v>182</v>
      </c>
      <c r="E187" s="323">
        <v>182</v>
      </c>
      <c r="F187" s="323">
        <v>182</v>
      </c>
      <c r="G187" s="323">
        <v>182</v>
      </c>
      <c r="H187" s="323">
        <v>180</v>
      </c>
      <c r="I187" s="324" t="s">
        <v>1763</v>
      </c>
      <c r="J187" s="325" t="s">
        <v>1764</v>
      </c>
      <c r="K187" s="326" t="s">
        <v>1384</v>
      </c>
      <c r="L187" s="327" t="s">
        <v>1380</v>
      </c>
      <c r="M187" s="328">
        <v>15000</v>
      </c>
      <c r="N187" s="329">
        <v>16900</v>
      </c>
      <c r="O187" s="330">
        <v>42564</v>
      </c>
      <c r="P187" s="331">
        <v>1</v>
      </c>
      <c r="Q187" s="332">
        <v>1</v>
      </c>
      <c r="R187" s="329">
        <v>0</v>
      </c>
      <c r="S187" s="333">
        <v>16900</v>
      </c>
      <c r="T187" s="333">
        <f t="shared" si="2"/>
        <v>0</v>
      </c>
      <c r="U187" s="334"/>
    </row>
    <row r="188" spans="1:21" ht="105">
      <c r="A188" s="321">
        <v>1178</v>
      </c>
      <c r="B188" s="322">
        <v>1186</v>
      </c>
      <c r="C188" s="323">
        <v>217</v>
      </c>
      <c r="D188" s="323">
        <v>183</v>
      </c>
      <c r="E188" s="323">
        <v>183</v>
      </c>
      <c r="F188" s="323">
        <v>183</v>
      </c>
      <c r="G188" s="323">
        <v>183</v>
      </c>
      <c r="H188" s="323">
        <v>181</v>
      </c>
      <c r="I188" s="324" t="s">
        <v>1765</v>
      </c>
      <c r="J188" s="325" t="s">
        <v>1766</v>
      </c>
      <c r="K188" s="326" t="s">
        <v>1384</v>
      </c>
      <c r="L188" s="327" t="s">
        <v>1380</v>
      </c>
      <c r="M188" s="328">
        <v>12500</v>
      </c>
      <c r="N188" s="329">
        <v>22020</v>
      </c>
      <c r="O188" s="330">
        <v>42577</v>
      </c>
      <c r="P188" s="331">
        <v>1</v>
      </c>
      <c r="Q188" s="332">
        <v>1</v>
      </c>
      <c r="R188" s="329">
        <v>0</v>
      </c>
      <c r="S188" s="333">
        <v>22020</v>
      </c>
      <c r="T188" s="333">
        <f t="shared" si="2"/>
        <v>0</v>
      </c>
      <c r="U188" s="334"/>
    </row>
    <row r="189" spans="1:21" ht="165">
      <c r="A189" s="321">
        <v>6</v>
      </c>
      <c r="B189" s="322">
        <v>64</v>
      </c>
      <c r="C189" s="323">
        <v>216</v>
      </c>
      <c r="D189" s="323">
        <v>184</v>
      </c>
      <c r="E189" s="323">
        <v>184</v>
      </c>
      <c r="F189" s="323">
        <v>184</v>
      </c>
      <c r="G189" s="323">
        <v>184</v>
      </c>
      <c r="H189" s="323">
        <v>182</v>
      </c>
      <c r="I189" s="324" t="s">
        <v>1767</v>
      </c>
      <c r="J189" s="325" t="s">
        <v>1768</v>
      </c>
      <c r="K189" s="326" t="s">
        <v>1391</v>
      </c>
      <c r="L189" s="327" t="s">
        <v>1380</v>
      </c>
      <c r="M189" s="328">
        <v>75000</v>
      </c>
      <c r="N189" s="329">
        <v>289426</v>
      </c>
      <c r="O189" s="330">
        <v>42856</v>
      </c>
      <c r="P189" s="331">
        <v>1</v>
      </c>
      <c r="Q189" s="332">
        <v>1</v>
      </c>
      <c r="R189" s="329">
        <v>0</v>
      </c>
      <c r="S189" s="333">
        <v>289426</v>
      </c>
      <c r="T189" s="333">
        <f t="shared" si="2"/>
        <v>0</v>
      </c>
      <c r="U189" s="334"/>
    </row>
    <row r="190" spans="1:21" ht="90">
      <c r="A190" s="321">
        <v>935</v>
      </c>
      <c r="B190" s="322">
        <v>943</v>
      </c>
      <c r="C190" s="323">
        <v>220</v>
      </c>
      <c r="D190" s="323">
        <v>185</v>
      </c>
      <c r="E190" s="323">
        <v>185</v>
      </c>
      <c r="F190" s="323">
        <v>185</v>
      </c>
      <c r="G190" s="323">
        <v>185</v>
      </c>
      <c r="H190" s="323">
        <v>183</v>
      </c>
      <c r="I190" s="324" t="s">
        <v>1769</v>
      </c>
      <c r="J190" s="325" t="s">
        <v>1770</v>
      </c>
      <c r="K190" s="326" t="s">
        <v>1384</v>
      </c>
      <c r="L190" s="327" t="s">
        <v>1380</v>
      </c>
      <c r="M190" s="328">
        <v>5000</v>
      </c>
      <c r="N190" s="329">
        <v>8048</v>
      </c>
      <c r="O190" s="330">
        <v>42558</v>
      </c>
      <c r="P190" s="331">
        <v>1</v>
      </c>
      <c r="Q190" s="332">
        <v>1</v>
      </c>
      <c r="R190" s="329">
        <v>0</v>
      </c>
      <c r="S190" s="333">
        <v>8048</v>
      </c>
      <c r="T190" s="333">
        <f t="shared" si="2"/>
        <v>0</v>
      </c>
      <c r="U190" s="334"/>
    </row>
    <row r="191" spans="1:21" ht="105">
      <c r="A191" s="321">
        <v>1140</v>
      </c>
      <c r="B191" s="322">
        <v>1148</v>
      </c>
      <c r="C191" s="323">
        <v>234</v>
      </c>
      <c r="D191" s="323">
        <v>186</v>
      </c>
      <c r="E191" s="323">
        <v>186</v>
      </c>
      <c r="F191" s="323">
        <v>186</v>
      </c>
      <c r="G191" s="323">
        <v>186</v>
      </c>
      <c r="H191" s="323">
        <v>184</v>
      </c>
      <c r="I191" s="324" t="s">
        <v>1771</v>
      </c>
      <c r="J191" s="325" t="s">
        <v>1772</v>
      </c>
      <c r="K191" s="326" t="s">
        <v>1384</v>
      </c>
      <c r="L191" s="327" t="s">
        <v>1380</v>
      </c>
      <c r="M191" s="328">
        <v>15000</v>
      </c>
      <c r="N191" s="329">
        <v>24474</v>
      </c>
      <c r="O191" s="330">
        <v>42601</v>
      </c>
      <c r="P191" s="331">
        <v>1</v>
      </c>
      <c r="Q191" s="332">
        <v>1</v>
      </c>
      <c r="R191" s="329">
        <v>0</v>
      </c>
      <c r="S191" s="333">
        <v>24474</v>
      </c>
      <c r="T191" s="333">
        <f t="shared" si="2"/>
        <v>0</v>
      </c>
      <c r="U191" s="334"/>
    </row>
    <row r="192" spans="1:21" ht="120">
      <c r="A192" s="321">
        <v>1117</v>
      </c>
      <c r="B192" s="322">
        <v>1125</v>
      </c>
      <c r="C192" s="323">
        <v>167</v>
      </c>
      <c r="D192" s="323">
        <v>187</v>
      </c>
      <c r="E192" s="323">
        <v>187</v>
      </c>
      <c r="F192" s="323">
        <v>187</v>
      </c>
      <c r="G192" s="323">
        <v>187</v>
      </c>
      <c r="H192" s="323">
        <v>185</v>
      </c>
      <c r="I192" s="324" t="s">
        <v>1773</v>
      </c>
      <c r="J192" s="325" t="s">
        <v>1774</v>
      </c>
      <c r="K192" s="326" t="s">
        <v>1384</v>
      </c>
      <c r="L192" s="327" t="s">
        <v>1380</v>
      </c>
      <c r="M192" s="328">
        <v>5000</v>
      </c>
      <c r="N192" s="329">
        <v>69200</v>
      </c>
      <c r="O192" s="330">
        <v>42606</v>
      </c>
      <c r="P192" s="331">
        <v>1</v>
      </c>
      <c r="Q192" s="332">
        <v>1</v>
      </c>
      <c r="R192" s="329">
        <v>0</v>
      </c>
      <c r="S192" s="333">
        <v>69200</v>
      </c>
      <c r="T192" s="333">
        <f t="shared" si="2"/>
        <v>0</v>
      </c>
      <c r="U192" s="334"/>
    </row>
    <row r="193" spans="1:21" ht="120">
      <c r="A193" s="321">
        <v>54</v>
      </c>
      <c r="B193" s="322">
        <v>118</v>
      </c>
      <c r="C193" s="323">
        <v>199</v>
      </c>
      <c r="D193" s="323">
        <v>188</v>
      </c>
      <c r="E193" s="323">
        <v>188</v>
      </c>
      <c r="F193" s="323">
        <v>188</v>
      </c>
      <c r="G193" s="323">
        <v>188</v>
      </c>
      <c r="H193" s="323">
        <v>186</v>
      </c>
      <c r="I193" s="324" t="s">
        <v>1775</v>
      </c>
      <c r="J193" s="325" t="s">
        <v>1776</v>
      </c>
      <c r="K193" s="326" t="s">
        <v>1407</v>
      </c>
      <c r="L193" s="327" t="s">
        <v>1380</v>
      </c>
      <c r="M193" s="328">
        <v>225000</v>
      </c>
      <c r="N193" s="329">
        <v>264182</v>
      </c>
      <c r="O193" s="330">
        <v>43195</v>
      </c>
      <c r="P193" s="331">
        <v>1</v>
      </c>
      <c r="Q193" s="332">
        <v>0.75</v>
      </c>
      <c r="R193" s="329">
        <v>86859</v>
      </c>
      <c r="S193" s="333">
        <v>177323</v>
      </c>
      <c r="T193" s="333">
        <f t="shared" si="2"/>
        <v>0</v>
      </c>
      <c r="U193" s="334" t="s">
        <v>1777</v>
      </c>
    </row>
    <row r="194" spans="1:21" ht="195">
      <c r="A194" s="321">
        <v>166</v>
      </c>
      <c r="B194" s="322">
        <v>129</v>
      </c>
      <c r="C194" s="323">
        <v>200</v>
      </c>
      <c r="D194" s="323">
        <v>189</v>
      </c>
      <c r="E194" s="323">
        <v>189</v>
      </c>
      <c r="F194" s="323">
        <v>189</v>
      </c>
      <c r="G194" s="323">
        <v>189</v>
      </c>
      <c r="H194" s="323">
        <v>187</v>
      </c>
      <c r="I194" s="324" t="s">
        <v>1778</v>
      </c>
      <c r="J194" s="325" t="s">
        <v>1779</v>
      </c>
      <c r="K194" s="326" t="s">
        <v>1407</v>
      </c>
      <c r="L194" s="327" t="s">
        <v>1380</v>
      </c>
      <c r="M194" s="328">
        <v>300000</v>
      </c>
      <c r="N194" s="329">
        <v>264182</v>
      </c>
      <c r="O194" s="330">
        <v>43242</v>
      </c>
      <c r="P194" s="331">
        <v>1</v>
      </c>
      <c r="Q194" s="332">
        <v>0.75</v>
      </c>
      <c r="R194" s="329">
        <v>86859</v>
      </c>
      <c r="S194" s="333">
        <v>177323</v>
      </c>
      <c r="T194" s="333">
        <f t="shared" si="2"/>
        <v>0</v>
      </c>
      <c r="U194" s="334" t="s">
        <v>1780</v>
      </c>
    </row>
    <row r="195" spans="1:21" ht="165">
      <c r="A195" s="321">
        <v>167</v>
      </c>
      <c r="B195" s="322">
        <v>130</v>
      </c>
      <c r="C195" s="323">
        <v>201</v>
      </c>
      <c r="D195" s="323">
        <v>190</v>
      </c>
      <c r="E195" s="323">
        <v>190</v>
      </c>
      <c r="F195" s="323">
        <v>190</v>
      </c>
      <c r="G195" s="323">
        <v>190</v>
      </c>
      <c r="H195" s="323">
        <v>188</v>
      </c>
      <c r="I195" s="324" t="s">
        <v>1781</v>
      </c>
      <c r="J195" s="325" t="s">
        <v>1782</v>
      </c>
      <c r="K195" s="326" t="s">
        <v>1407</v>
      </c>
      <c r="L195" s="327" t="s">
        <v>1380</v>
      </c>
      <c r="M195" s="328">
        <v>35000</v>
      </c>
      <c r="N195" s="329">
        <v>264182</v>
      </c>
      <c r="O195" s="330">
        <v>43145</v>
      </c>
      <c r="P195" s="331">
        <v>1</v>
      </c>
      <c r="Q195" s="332">
        <v>1</v>
      </c>
      <c r="R195" s="329">
        <v>86859</v>
      </c>
      <c r="S195" s="333">
        <v>177323</v>
      </c>
      <c r="T195" s="333">
        <f t="shared" si="2"/>
        <v>0</v>
      </c>
      <c r="U195" s="334" t="s">
        <v>1780</v>
      </c>
    </row>
    <row r="196" spans="1:21" ht="195">
      <c r="A196" s="321">
        <v>168</v>
      </c>
      <c r="B196" s="322">
        <v>135</v>
      </c>
      <c r="C196" s="323">
        <v>202</v>
      </c>
      <c r="D196" s="323">
        <v>191</v>
      </c>
      <c r="E196" s="323">
        <v>191</v>
      </c>
      <c r="F196" s="323">
        <v>191</v>
      </c>
      <c r="G196" s="323">
        <v>191</v>
      </c>
      <c r="H196" s="323">
        <v>189</v>
      </c>
      <c r="I196" s="324" t="s">
        <v>1783</v>
      </c>
      <c r="J196" s="325" t="s">
        <v>1784</v>
      </c>
      <c r="K196" s="326" t="s">
        <v>1407</v>
      </c>
      <c r="L196" s="327" t="s">
        <v>1380</v>
      </c>
      <c r="M196" s="328">
        <v>350000</v>
      </c>
      <c r="N196" s="329">
        <v>264182</v>
      </c>
      <c r="O196" s="330">
        <v>43146</v>
      </c>
      <c r="P196" s="331">
        <v>1</v>
      </c>
      <c r="Q196" s="332">
        <v>1</v>
      </c>
      <c r="R196" s="329">
        <v>86859</v>
      </c>
      <c r="S196" s="333">
        <v>177323</v>
      </c>
      <c r="T196" s="333">
        <f t="shared" si="2"/>
        <v>0</v>
      </c>
      <c r="U196" s="334" t="s">
        <v>1780</v>
      </c>
    </row>
    <row r="197" spans="1:21" ht="120">
      <c r="A197" s="321">
        <v>172</v>
      </c>
      <c r="B197" s="322">
        <v>162</v>
      </c>
      <c r="C197" s="323">
        <v>218</v>
      </c>
      <c r="D197" s="323">
        <v>192</v>
      </c>
      <c r="E197" s="323">
        <v>192</v>
      </c>
      <c r="F197" s="323">
        <v>192</v>
      </c>
      <c r="G197" s="323">
        <v>192</v>
      </c>
      <c r="H197" s="323">
        <v>190</v>
      </c>
      <c r="I197" s="324" t="s">
        <v>1785</v>
      </c>
      <c r="J197" s="325" t="s">
        <v>1786</v>
      </c>
      <c r="K197" s="326" t="s">
        <v>1391</v>
      </c>
      <c r="L197" s="327" t="s">
        <v>1380</v>
      </c>
      <c r="M197" s="328">
        <v>38000</v>
      </c>
      <c r="N197" s="329">
        <v>59530</v>
      </c>
      <c r="O197" s="330">
        <v>42752</v>
      </c>
      <c r="P197" s="331">
        <v>1</v>
      </c>
      <c r="Q197" s="332">
        <v>1</v>
      </c>
      <c r="R197" s="329">
        <v>0</v>
      </c>
      <c r="S197" s="333">
        <v>59530</v>
      </c>
      <c r="T197" s="333">
        <f t="shared" si="2"/>
        <v>0</v>
      </c>
      <c r="U197" s="334"/>
    </row>
    <row r="198" spans="1:21" ht="180">
      <c r="A198" s="321">
        <v>694</v>
      </c>
      <c r="B198" s="322">
        <v>704</v>
      </c>
      <c r="C198" s="323">
        <v>91</v>
      </c>
      <c r="D198" s="323">
        <v>193</v>
      </c>
      <c r="E198" s="323">
        <v>193</v>
      </c>
      <c r="F198" s="323">
        <v>193</v>
      </c>
      <c r="G198" s="323">
        <v>193</v>
      </c>
      <c r="H198" s="323">
        <v>191</v>
      </c>
      <c r="I198" s="324" t="s">
        <v>1787</v>
      </c>
      <c r="J198" s="325" t="s">
        <v>1788</v>
      </c>
      <c r="K198" s="326" t="s">
        <v>1384</v>
      </c>
      <c r="L198" s="327" t="s">
        <v>1380</v>
      </c>
      <c r="M198" s="328">
        <v>20000</v>
      </c>
      <c r="N198" s="329">
        <v>81375</v>
      </c>
      <c r="O198" s="330">
        <v>42578</v>
      </c>
      <c r="P198" s="331">
        <v>1</v>
      </c>
      <c r="Q198" s="332">
        <v>1</v>
      </c>
      <c r="R198" s="329">
        <v>0</v>
      </c>
      <c r="S198" s="333">
        <v>81375</v>
      </c>
      <c r="T198" s="333">
        <f t="shared" si="2"/>
        <v>0</v>
      </c>
      <c r="U198" s="334"/>
    </row>
    <row r="199" spans="1:21" ht="90">
      <c r="A199" s="321" t="s">
        <v>706</v>
      </c>
      <c r="B199" s="322" t="s">
        <v>706</v>
      </c>
      <c r="C199" s="323" t="s">
        <v>706</v>
      </c>
      <c r="D199" s="323">
        <v>194</v>
      </c>
      <c r="E199" s="323">
        <v>194</v>
      </c>
      <c r="F199" s="323">
        <v>194</v>
      </c>
      <c r="G199" s="323">
        <v>194</v>
      </c>
      <c r="H199" s="323">
        <v>192</v>
      </c>
      <c r="I199" s="324" t="s">
        <v>1789</v>
      </c>
      <c r="J199" s="325" t="s">
        <v>1790</v>
      </c>
      <c r="K199" s="326" t="s">
        <v>1388</v>
      </c>
      <c r="L199" s="327" t="s">
        <v>1380</v>
      </c>
      <c r="M199" s="328">
        <v>0</v>
      </c>
      <c r="N199" s="329">
        <v>6350</v>
      </c>
      <c r="O199" s="330">
        <v>42545</v>
      </c>
      <c r="P199" s="331">
        <v>1</v>
      </c>
      <c r="Q199" s="332">
        <v>1</v>
      </c>
      <c r="R199" s="329">
        <v>0</v>
      </c>
      <c r="S199" s="337">
        <v>6350</v>
      </c>
      <c r="T199" s="333">
        <f t="shared" si="2"/>
        <v>0</v>
      </c>
      <c r="U199" s="334"/>
    </row>
    <row r="200" spans="1:21" ht="165">
      <c r="A200" s="321">
        <v>923</v>
      </c>
      <c r="B200" s="322">
        <v>931</v>
      </c>
      <c r="C200" s="323">
        <v>193</v>
      </c>
      <c r="D200" s="323">
        <v>195</v>
      </c>
      <c r="E200" s="323">
        <v>195</v>
      </c>
      <c r="F200" s="323">
        <v>195</v>
      </c>
      <c r="G200" s="323">
        <v>195</v>
      </c>
      <c r="H200" s="323">
        <v>193</v>
      </c>
      <c r="I200" s="324" t="s">
        <v>1791</v>
      </c>
      <c r="J200" s="325" t="s">
        <v>1792</v>
      </c>
      <c r="K200" s="326" t="s">
        <v>1384</v>
      </c>
      <c r="L200" s="327" t="s">
        <v>1380</v>
      </c>
      <c r="M200" s="328">
        <v>5000</v>
      </c>
      <c r="N200" s="329">
        <v>3845</v>
      </c>
      <c r="O200" s="330">
        <v>42635</v>
      </c>
      <c r="P200" s="331">
        <v>1</v>
      </c>
      <c r="Q200" s="332">
        <v>1</v>
      </c>
      <c r="R200" s="329">
        <v>0</v>
      </c>
      <c r="S200" s="333">
        <v>3845</v>
      </c>
      <c r="T200" s="333">
        <f t="shared" ref="T200:T263" si="3">N200-R200-S200</f>
        <v>0</v>
      </c>
      <c r="U200" s="334"/>
    </row>
    <row r="201" spans="1:21" ht="150">
      <c r="A201" s="321">
        <v>924</v>
      </c>
      <c r="B201" s="322">
        <v>932</v>
      </c>
      <c r="C201" s="323">
        <v>194</v>
      </c>
      <c r="D201" s="323">
        <v>196</v>
      </c>
      <c r="E201" s="323">
        <v>196</v>
      </c>
      <c r="F201" s="323">
        <v>196</v>
      </c>
      <c r="G201" s="323">
        <v>196</v>
      </c>
      <c r="H201" s="323">
        <v>194</v>
      </c>
      <c r="I201" s="324" t="s">
        <v>1793</v>
      </c>
      <c r="J201" s="325" t="s">
        <v>1794</v>
      </c>
      <c r="K201" s="326" t="s">
        <v>1384</v>
      </c>
      <c r="L201" s="327" t="s">
        <v>1380</v>
      </c>
      <c r="M201" s="328">
        <v>10000</v>
      </c>
      <c r="N201" s="329">
        <v>9540</v>
      </c>
      <c r="O201" s="330">
        <v>42635</v>
      </c>
      <c r="P201" s="331">
        <v>1</v>
      </c>
      <c r="Q201" s="332">
        <v>1</v>
      </c>
      <c r="R201" s="329">
        <v>0</v>
      </c>
      <c r="S201" s="333">
        <v>9540</v>
      </c>
      <c r="T201" s="333">
        <f t="shared" si="3"/>
        <v>0</v>
      </c>
      <c r="U201" s="334"/>
    </row>
    <row r="202" spans="1:21" ht="285">
      <c r="A202" s="321">
        <v>996</v>
      </c>
      <c r="B202" s="322">
        <v>1004</v>
      </c>
      <c r="C202" s="323">
        <v>197</v>
      </c>
      <c r="D202" s="323">
        <v>197</v>
      </c>
      <c r="E202" s="323">
        <v>197</v>
      </c>
      <c r="F202" s="323">
        <v>197</v>
      </c>
      <c r="G202" s="323">
        <v>197</v>
      </c>
      <c r="H202" s="323">
        <v>195</v>
      </c>
      <c r="I202" s="324" t="s">
        <v>1795</v>
      </c>
      <c r="J202" s="325" t="s">
        <v>1796</v>
      </c>
      <c r="K202" s="326" t="s">
        <v>1384</v>
      </c>
      <c r="L202" s="327" t="s">
        <v>1380</v>
      </c>
      <c r="M202" s="328">
        <v>20000</v>
      </c>
      <c r="N202" s="329">
        <v>12400</v>
      </c>
      <c r="O202" s="330">
        <v>42620</v>
      </c>
      <c r="P202" s="331">
        <v>1</v>
      </c>
      <c r="Q202" s="332">
        <v>1</v>
      </c>
      <c r="R202" s="329">
        <v>0</v>
      </c>
      <c r="S202" s="333">
        <v>12400</v>
      </c>
      <c r="T202" s="333">
        <f t="shared" si="3"/>
        <v>0</v>
      </c>
      <c r="U202" s="334"/>
    </row>
    <row r="203" spans="1:21" ht="60">
      <c r="A203" s="321">
        <v>727</v>
      </c>
      <c r="B203" s="322">
        <v>735</v>
      </c>
      <c r="C203" s="323">
        <v>225</v>
      </c>
      <c r="D203" s="323">
        <v>198</v>
      </c>
      <c r="E203" s="323">
        <v>198</v>
      </c>
      <c r="F203" s="323">
        <v>198</v>
      </c>
      <c r="G203" s="323">
        <v>198</v>
      </c>
      <c r="H203" s="323">
        <v>196</v>
      </c>
      <c r="I203" s="324" t="s">
        <v>1797</v>
      </c>
      <c r="J203" s="325" t="s">
        <v>1798</v>
      </c>
      <c r="K203" s="326" t="s">
        <v>1384</v>
      </c>
      <c r="L203" s="327" t="s">
        <v>1380</v>
      </c>
      <c r="M203" s="328">
        <v>25000</v>
      </c>
      <c r="N203" s="329">
        <v>21891</v>
      </c>
      <c r="O203" s="330">
        <v>42641</v>
      </c>
      <c r="P203" s="331">
        <v>1</v>
      </c>
      <c r="Q203" s="332">
        <v>1</v>
      </c>
      <c r="R203" s="329">
        <v>0</v>
      </c>
      <c r="S203" s="333">
        <v>21891</v>
      </c>
      <c r="T203" s="333">
        <f t="shared" si="3"/>
        <v>0</v>
      </c>
      <c r="U203" s="334"/>
    </row>
    <row r="204" spans="1:21" ht="210">
      <c r="A204" s="321">
        <v>883</v>
      </c>
      <c r="B204" s="322">
        <v>891</v>
      </c>
      <c r="C204" s="323">
        <v>198</v>
      </c>
      <c r="D204" s="323">
        <v>199</v>
      </c>
      <c r="E204" s="323">
        <v>199</v>
      </c>
      <c r="F204" s="323">
        <v>199</v>
      </c>
      <c r="G204" s="323">
        <v>199</v>
      </c>
      <c r="H204" s="323">
        <v>197</v>
      </c>
      <c r="I204" s="324" t="s">
        <v>1799</v>
      </c>
      <c r="J204" s="325" t="s">
        <v>1800</v>
      </c>
      <c r="K204" s="326" t="s">
        <v>1384</v>
      </c>
      <c r="L204" s="327" t="s">
        <v>1380</v>
      </c>
      <c r="M204" s="328">
        <v>18000</v>
      </c>
      <c r="N204" s="329">
        <v>8640</v>
      </c>
      <c r="O204" s="330">
        <v>42683</v>
      </c>
      <c r="P204" s="331">
        <v>1</v>
      </c>
      <c r="Q204" s="332">
        <v>1</v>
      </c>
      <c r="R204" s="329">
        <v>0</v>
      </c>
      <c r="S204" s="333">
        <v>8640</v>
      </c>
      <c r="T204" s="333">
        <f t="shared" si="3"/>
        <v>0</v>
      </c>
      <c r="U204" s="334"/>
    </row>
    <row r="205" spans="1:21" ht="225">
      <c r="A205" s="321" t="s">
        <v>706</v>
      </c>
      <c r="B205" s="322" t="s">
        <v>706</v>
      </c>
      <c r="C205" s="323">
        <v>662</v>
      </c>
      <c r="D205" s="323">
        <v>200</v>
      </c>
      <c r="E205" s="323">
        <v>200</v>
      </c>
      <c r="F205" s="323">
        <v>200</v>
      </c>
      <c r="G205" s="323">
        <v>200</v>
      </c>
      <c r="H205" s="323">
        <v>198</v>
      </c>
      <c r="I205" s="324" t="s">
        <v>1801</v>
      </c>
      <c r="J205" s="325" t="s">
        <v>1802</v>
      </c>
      <c r="K205" s="326" t="s">
        <v>1391</v>
      </c>
      <c r="L205" s="327" t="s">
        <v>1380</v>
      </c>
      <c r="M205" s="328">
        <v>0</v>
      </c>
      <c r="N205" s="329">
        <v>36300</v>
      </c>
      <c r="O205" s="330">
        <v>42632</v>
      </c>
      <c r="P205" s="331">
        <v>1</v>
      </c>
      <c r="Q205" s="332">
        <v>1</v>
      </c>
      <c r="R205" s="329">
        <v>0</v>
      </c>
      <c r="S205" s="333">
        <v>36300</v>
      </c>
      <c r="T205" s="333">
        <f t="shared" si="3"/>
        <v>0</v>
      </c>
      <c r="U205" s="334" t="s">
        <v>1803</v>
      </c>
    </row>
    <row r="206" spans="1:21" ht="270">
      <c r="A206" s="321">
        <v>424</v>
      </c>
      <c r="B206" s="322">
        <v>436</v>
      </c>
      <c r="C206" s="323">
        <v>189</v>
      </c>
      <c r="D206" s="323">
        <v>201</v>
      </c>
      <c r="E206" s="323">
        <v>201</v>
      </c>
      <c r="F206" s="323">
        <v>201</v>
      </c>
      <c r="G206" s="323">
        <v>201</v>
      </c>
      <c r="H206" s="323">
        <v>199</v>
      </c>
      <c r="I206" s="324" t="s">
        <v>1804</v>
      </c>
      <c r="J206" s="325" t="s">
        <v>1805</v>
      </c>
      <c r="K206" s="326" t="s">
        <v>1379</v>
      </c>
      <c r="L206" s="327" t="s">
        <v>1380</v>
      </c>
      <c r="M206" s="328">
        <v>20000</v>
      </c>
      <c r="N206" s="329">
        <v>43088</v>
      </c>
      <c r="O206" s="330">
        <v>42649</v>
      </c>
      <c r="P206" s="331">
        <v>1</v>
      </c>
      <c r="Q206" s="332">
        <v>1</v>
      </c>
      <c r="R206" s="329">
        <v>0</v>
      </c>
      <c r="S206" s="333">
        <v>43088</v>
      </c>
      <c r="T206" s="333">
        <f t="shared" si="3"/>
        <v>0</v>
      </c>
      <c r="U206" s="334"/>
    </row>
    <row r="207" spans="1:21" ht="120">
      <c r="A207" s="321">
        <v>895</v>
      </c>
      <c r="B207" s="322">
        <v>903</v>
      </c>
      <c r="C207" s="323">
        <v>210</v>
      </c>
      <c r="D207" s="323">
        <v>202</v>
      </c>
      <c r="E207" s="323">
        <v>202</v>
      </c>
      <c r="F207" s="323">
        <v>202</v>
      </c>
      <c r="G207" s="323">
        <v>202</v>
      </c>
      <c r="H207" s="323">
        <v>200</v>
      </c>
      <c r="I207" s="324" t="s">
        <v>1806</v>
      </c>
      <c r="J207" s="325" t="s">
        <v>1807</v>
      </c>
      <c r="K207" s="326" t="s">
        <v>1384</v>
      </c>
      <c r="L207" s="327" t="s">
        <v>1380</v>
      </c>
      <c r="M207" s="328">
        <v>20000</v>
      </c>
      <c r="N207" s="329">
        <v>13800</v>
      </c>
      <c r="O207" s="330">
        <v>42583</v>
      </c>
      <c r="P207" s="331">
        <v>1</v>
      </c>
      <c r="Q207" s="332">
        <v>1</v>
      </c>
      <c r="R207" s="329">
        <v>0</v>
      </c>
      <c r="S207" s="333">
        <v>13800</v>
      </c>
      <c r="T207" s="333">
        <f t="shared" si="3"/>
        <v>0</v>
      </c>
      <c r="U207" s="334"/>
    </row>
    <row r="208" spans="1:21" ht="150">
      <c r="A208" s="321">
        <v>994</v>
      </c>
      <c r="B208" s="322">
        <v>1002</v>
      </c>
      <c r="C208" s="323">
        <v>281</v>
      </c>
      <c r="D208" s="323">
        <v>203</v>
      </c>
      <c r="E208" s="323">
        <v>203</v>
      </c>
      <c r="F208" s="323">
        <v>203</v>
      </c>
      <c r="G208" s="323">
        <v>203</v>
      </c>
      <c r="H208" s="323">
        <v>201</v>
      </c>
      <c r="I208" s="324" t="s">
        <v>1808</v>
      </c>
      <c r="J208" s="325" t="s">
        <v>1809</v>
      </c>
      <c r="K208" s="326" t="s">
        <v>1384</v>
      </c>
      <c r="L208" s="327" t="s">
        <v>1380</v>
      </c>
      <c r="M208" s="328">
        <v>15000</v>
      </c>
      <c r="N208" s="329">
        <v>24235</v>
      </c>
      <c r="O208" s="330">
        <v>42579</v>
      </c>
      <c r="P208" s="331">
        <v>1</v>
      </c>
      <c r="Q208" s="332">
        <v>1</v>
      </c>
      <c r="R208" s="329">
        <v>0</v>
      </c>
      <c r="S208" s="333">
        <v>24235</v>
      </c>
      <c r="T208" s="333">
        <f t="shared" si="3"/>
        <v>0</v>
      </c>
      <c r="U208" s="334"/>
    </row>
    <row r="209" spans="1:21" ht="90">
      <c r="A209" s="321">
        <v>1139</v>
      </c>
      <c r="B209" s="322">
        <v>1147</v>
      </c>
      <c r="C209" s="323">
        <v>306</v>
      </c>
      <c r="D209" s="323">
        <v>204</v>
      </c>
      <c r="E209" s="323">
        <v>204</v>
      </c>
      <c r="F209" s="323">
        <v>204</v>
      </c>
      <c r="G209" s="323">
        <v>204</v>
      </c>
      <c r="H209" s="323">
        <v>202</v>
      </c>
      <c r="I209" s="324" t="s">
        <v>1810</v>
      </c>
      <c r="J209" s="325" t="s">
        <v>1811</v>
      </c>
      <c r="K209" s="326" t="s">
        <v>1379</v>
      </c>
      <c r="L209" s="327" t="s">
        <v>1380</v>
      </c>
      <c r="M209" s="328">
        <v>15000</v>
      </c>
      <c r="N209" s="329">
        <v>15380</v>
      </c>
      <c r="O209" s="330">
        <v>42643</v>
      </c>
      <c r="P209" s="331">
        <v>1</v>
      </c>
      <c r="Q209" s="332">
        <v>1</v>
      </c>
      <c r="R209" s="329">
        <v>0</v>
      </c>
      <c r="S209" s="333">
        <v>15380</v>
      </c>
      <c r="T209" s="333">
        <f t="shared" si="3"/>
        <v>0</v>
      </c>
      <c r="U209" s="334"/>
    </row>
    <row r="210" spans="1:21" ht="210">
      <c r="A210" s="321">
        <v>35</v>
      </c>
      <c r="B210" s="322">
        <v>137</v>
      </c>
      <c r="C210" s="323">
        <v>312</v>
      </c>
      <c r="D210" s="323">
        <v>205</v>
      </c>
      <c r="E210" s="323">
        <v>205</v>
      </c>
      <c r="F210" s="323">
        <v>205</v>
      </c>
      <c r="G210" s="323">
        <v>205</v>
      </c>
      <c r="H210" s="323">
        <v>203</v>
      </c>
      <c r="I210" s="324" t="s">
        <v>1812</v>
      </c>
      <c r="J210" s="325" t="s">
        <v>1813</v>
      </c>
      <c r="K210" s="326" t="s">
        <v>1391</v>
      </c>
      <c r="L210" s="327" t="s">
        <v>1380</v>
      </c>
      <c r="M210" s="328">
        <v>20000</v>
      </c>
      <c r="N210" s="329">
        <v>71895</v>
      </c>
      <c r="O210" s="330">
        <v>42719</v>
      </c>
      <c r="P210" s="331">
        <v>1</v>
      </c>
      <c r="Q210" s="332">
        <v>1</v>
      </c>
      <c r="R210" s="329">
        <v>0</v>
      </c>
      <c r="S210" s="333">
        <v>71895</v>
      </c>
      <c r="T210" s="333">
        <f t="shared" si="3"/>
        <v>0</v>
      </c>
      <c r="U210" s="334"/>
    </row>
    <row r="211" spans="1:21" ht="105">
      <c r="A211" s="321">
        <v>277</v>
      </c>
      <c r="B211" s="322">
        <v>289</v>
      </c>
      <c r="C211" s="323">
        <v>187</v>
      </c>
      <c r="D211" s="323">
        <v>206</v>
      </c>
      <c r="E211" s="323">
        <v>206</v>
      </c>
      <c r="F211" s="323">
        <v>206</v>
      </c>
      <c r="G211" s="323">
        <v>206</v>
      </c>
      <c r="H211" s="323">
        <v>204</v>
      </c>
      <c r="I211" s="324" t="s">
        <v>1814</v>
      </c>
      <c r="J211" s="325" t="s">
        <v>1815</v>
      </c>
      <c r="K211" s="325" t="s">
        <v>1388</v>
      </c>
      <c r="L211" s="335" t="s">
        <v>1380</v>
      </c>
      <c r="M211" s="336">
        <v>80000</v>
      </c>
      <c r="N211" s="329">
        <v>86258</v>
      </c>
      <c r="O211" s="330">
        <v>42612</v>
      </c>
      <c r="P211" s="332">
        <v>1</v>
      </c>
      <c r="Q211" s="332">
        <v>1</v>
      </c>
      <c r="R211" s="329">
        <v>0</v>
      </c>
      <c r="S211" s="333">
        <v>86258</v>
      </c>
      <c r="T211" s="333">
        <f t="shared" si="3"/>
        <v>0</v>
      </c>
      <c r="U211" s="334"/>
    </row>
    <row r="212" spans="1:21" ht="210">
      <c r="A212" s="321">
        <v>46</v>
      </c>
      <c r="B212" s="322">
        <v>83</v>
      </c>
      <c r="C212" s="323">
        <v>247</v>
      </c>
      <c r="D212" s="323">
        <v>207</v>
      </c>
      <c r="E212" s="323">
        <v>207</v>
      </c>
      <c r="F212" s="323">
        <v>207</v>
      </c>
      <c r="G212" s="323">
        <v>207</v>
      </c>
      <c r="H212" s="323">
        <v>205</v>
      </c>
      <c r="I212" s="324" t="s">
        <v>1816</v>
      </c>
      <c r="J212" s="325" t="s">
        <v>1817</v>
      </c>
      <c r="K212" s="326" t="s">
        <v>1407</v>
      </c>
      <c r="L212" s="327" t="s">
        <v>1380</v>
      </c>
      <c r="M212" s="328">
        <v>50000</v>
      </c>
      <c r="N212" s="329">
        <v>82146</v>
      </c>
      <c r="O212" s="330">
        <v>42870</v>
      </c>
      <c r="P212" s="331">
        <v>1</v>
      </c>
      <c r="Q212" s="332">
        <v>1</v>
      </c>
      <c r="R212" s="329">
        <v>5042</v>
      </c>
      <c r="S212" s="333">
        <v>77104</v>
      </c>
      <c r="T212" s="333">
        <f t="shared" si="3"/>
        <v>0</v>
      </c>
      <c r="U212" s="334" t="s">
        <v>1818</v>
      </c>
    </row>
    <row r="213" spans="1:21" ht="90">
      <c r="A213" s="321">
        <v>50</v>
      </c>
      <c r="B213" s="322">
        <v>147</v>
      </c>
      <c r="C213" s="323">
        <v>248</v>
      </c>
      <c r="D213" s="323">
        <v>208</v>
      </c>
      <c r="E213" s="323">
        <v>208</v>
      </c>
      <c r="F213" s="323">
        <v>208</v>
      </c>
      <c r="G213" s="323">
        <v>208</v>
      </c>
      <c r="H213" s="323">
        <v>206</v>
      </c>
      <c r="I213" s="324" t="s">
        <v>1819</v>
      </c>
      <c r="J213" s="325" t="s">
        <v>1820</v>
      </c>
      <c r="K213" s="326" t="s">
        <v>1407</v>
      </c>
      <c r="L213" s="327" t="s">
        <v>1380</v>
      </c>
      <c r="M213" s="328">
        <v>300000</v>
      </c>
      <c r="N213" s="329">
        <v>337452</v>
      </c>
      <c r="O213" s="330">
        <v>42803</v>
      </c>
      <c r="P213" s="331">
        <v>1</v>
      </c>
      <c r="Q213" s="332">
        <v>1</v>
      </c>
      <c r="R213" s="329">
        <v>0</v>
      </c>
      <c r="S213" s="333">
        <v>337452</v>
      </c>
      <c r="T213" s="333">
        <f t="shared" si="3"/>
        <v>0</v>
      </c>
      <c r="U213" s="334"/>
    </row>
    <row r="214" spans="1:21" ht="105">
      <c r="A214" s="321">
        <v>86</v>
      </c>
      <c r="B214" s="322">
        <v>148</v>
      </c>
      <c r="C214" s="323">
        <v>250</v>
      </c>
      <c r="D214" s="323">
        <v>209</v>
      </c>
      <c r="E214" s="323">
        <v>209</v>
      </c>
      <c r="F214" s="323">
        <v>209</v>
      </c>
      <c r="G214" s="323">
        <v>209</v>
      </c>
      <c r="H214" s="323">
        <v>207</v>
      </c>
      <c r="I214" s="324" t="s">
        <v>1821</v>
      </c>
      <c r="J214" s="325" t="s">
        <v>1822</v>
      </c>
      <c r="K214" s="326" t="s">
        <v>1407</v>
      </c>
      <c r="L214" s="327" t="s">
        <v>1380</v>
      </c>
      <c r="M214" s="328">
        <v>65000</v>
      </c>
      <c r="N214" s="329">
        <v>337452</v>
      </c>
      <c r="O214" s="330">
        <v>42803</v>
      </c>
      <c r="P214" s="331">
        <v>1</v>
      </c>
      <c r="Q214" s="332">
        <v>1</v>
      </c>
      <c r="R214" s="329">
        <v>0</v>
      </c>
      <c r="S214" s="333">
        <v>337452</v>
      </c>
      <c r="T214" s="333">
        <f t="shared" si="3"/>
        <v>0</v>
      </c>
      <c r="U214" s="334"/>
    </row>
    <row r="215" spans="1:21" ht="45">
      <c r="A215" s="321">
        <v>94</v>
      </c>
      <c r="B215" s="322">
        <v>105</v>
      </c>
      <c r="C215" s="323">
        <v>252</v>
      </c>
      <c r="D215" s="323">
        <v>210</v>
      </c>
      <c r="E215" s="323">
        <v>210</v>
      </c>
      <c r="F215" s="323">
        <v>210</v>
      </c>
      <c r="G215" s="323">
        <v>210</v>
      </c>
      <c r="H215" s="323">
        <v>208</v>
      </c>
      <c r="I215" s="324" t="s">
        <v>1823</v>
      </c>
      <c r="J215" s="325" t="s">
        <v>1824</v>
      </c>
      <c r="K215" s="326" t="s">
        <v>1407</v>
      </c>
      <c r="L215" s="327" t="s">
        <v>1380</v>
      </c>
      <c r="M215" s="328">
        <v>175000</v>
      </c>
      <c r="N215" s="329">
        <v>371000</v>
      </c>
      <c r="O215" s="330">
        <v>42769</v>
      </c>
      <c r="P215" s="331">
        <v>1</v>
      </c>
      <c r="Q215" s="332">
        <v>1</v>
      </c>
      <c r="R215" s="329">
        <v>0</v>
      </c>
      <c r="S215" s="333">
        <v>371000</v>
      </c>
      <c r="T215" s="333">
        <f t="shared" si="3"/>
        <v>0</v>
      </c>
      <c r="U215" s="334"/>
    </row>
    <row r="216" spans="1:21" ht="210">
      <c r="A216" s="321">
        <v>97</v>
      </c>
      <c r="B216" s="322">
        <v>97</v>
      </c>
      <c r="C216" s="323">
        <v>253</v>
      </c>
      <c r="D216" s="323">
        <v>211</v>
      </c>
      <c r="E216" s="323">
        <v>211</v>
      </c>
      <c r="F216" s="323">
        <v>211</v>
      </c>
      <c r="G216" s="323">
        <v>211</v>
      </c>
      <c r="H216" s="323">
        <v>209</v>
      </c>
      <c r="I216" s="324" t="s">
        <v>1825</v>
      </c>
      <c r="J216" s="325" t="s">
        <v>1817</v>
      </c>
      <c r="K216" s="326" t="s">
        <v>1407</v>
      </c>
      <c r="L216" s="327" t="s">
        <v>1380</v>
      </c>
      <c r="M216" s="328">
        <v>65000</v>
      </c>
      <c r="N216" s="329">
        <v>82146</v>
      </c>
      <c r="O216" s="330">
        <v>42870</v>
      </c>
      <c r="P216" s="331">
        <v>1</v>
      </c>
      <c r="Q216" s="332">
        <v>1</v>
      </c>
      <c r="R216" s="329">
        <v>5042</v>
      </c>
      <c r="S216" s="333">
        <v>77104</v>
      </c>
      <c r="T216" s="333">
        <f t="shared" si="3"/>
        <v>0</v>
      </c>
      <c r="U216" s="334" t="s">
        <v>1818</v>
      </c>
    </row>
    <row r="217" spans="1:21" ht="210">
      <c r="A217" s="321">
        <v>852</v>
      </c>
      <c r="B217" s="322">
        <v>860</v>
      </c>
      <c r="C217" s="323">
        <v>1149</v>
      </c>
      <c r="D217" s="323">
        <v>212</v>
      </c>
      <c r="E217" s="323">
        <v>212</v>
      </c>
      <c r="F217" s="323">
        <v>212</v>
      </c>
      <c r="G217" s="323">
        <v>212</v>
      </c>
      <c r="H217" s="323">
        <v>210</v>
      </c>
      <c r="I217" s="324" t="s">
        <v>1826</v>
      </c>
      <c r="J217" s="325" t="s">
        <v>1827</v>
      </c>
      <c r="K217" s="326" t="s">
        <v>1384</v>
      </c>
      <c r="L217" s="327" t="s">
        <v>1380</v>
      </c>
      <c r="M217" s="328">
        <v>50000</v>
      </c>
      <c r="N217" s="329">
        <v>82146</v>
      </c>
      <c r="O217" s="330">
        <v>42870</v>
      </c>
      <c r="P217" s="331">
        <v>1</v>
      </c>
      <c r="Q217" s="332">
        <v>1</v>
      </c>
      <c r="R217" s="329">
        <v>5042</v>
      </c>
      <c r="S217" s="333">
        <v>77104</v>
      </c>
      <c r="T217" s="333">
        <f t="shared" si="3"/>
        <v>0</v>
      </c>
      <c r="U217" s="334" t="s">
        <v>1818</v>
      </c>
    </row>
    <row r="218" spans="1:21" ht="90">
      <c r="A218" s="321">
        <v>555</v>
      </c>
      <c r="B218" s="322">
        <v>565</v>
      </c>
      <c r="C218" s="323">
        <v>221</v>
      </c>
      <c r="D218" s="323">
        <v>213</v>
      </c>
      <c r="E218" s="323">
        <v>213</v>
      </c>
      <c r="F218" s="323">
        <v>213</v>
      </c>
      <c r="G218" s="323">
        <v>213</v>
      </c>
      <c r="H218" s="323">
        <v>211</v>
      </c>
      <c r="I218" s="324" t="s">
        <v>1828</v>
      </c>
      <c r="J218" s="325" t="s">
        <v>1829</v>
      </c>
      <c r="K218" s="326" t="s">
        <v>1384</v>
      </c>
      <c r="L218" s="327" t="s">
        <v>1380</v>
      </c>
      <c r="M218" s="328">
        <v>3000</v>
      </c>
      <c r="N218" s="329">
        <v>24726</v>
      </c>
      <c r="O218" s="330">
        <v>42569</v>
      </c>
      <c r="P218" s="331">
        <v>1</v>
      </c>
      <c r="Q218" s="332">
        <v>1</v>
      </c>
      <c r="R218" s="329">
        <v>0</v>
      </c>
      <c r="S218" s="333">
        <v>24726</v>
      </c>
      <c r="T218" s="333">
        <f t="shared" si="3"/>
        <v>0</v>
      </c>
      <c r="U218" s="334"/>
    </row>
    <row r="219" spans="1:21" ht="75">
      <c r="A219" s="321">
        <v>868</v>
      </c>
      <c r="B219" s="322">
        <v>876</v>
      </c>
      <c r="C219" s="323">
        <v>231</v>
      </c>
      <c r="D219" s="323">
        <v>214</v>
      </c>
      <c r="E219" s="323">
        <v>214</v>
      </c>
      <c r="F219" s="323">
        <v>214</v>
      </c>
      <c r="G219" s="323">
        <v>214</v>
      </c>
      <c r="H219" s="323">
        <v>212</v>
      </c>
      <c r="I219" s="324" t="s">
        <v>1830</v>
      </c>
      <c r="J219" s="325" t="s">
        <v>1831</v>
      </c>
      <c r="K219" s="326" t="s">
        <v>1384</v>
      </c>
      <c r="L219" s="327" t="s">
        <v>1380</v>
      </c>
      <c r="M219" s="328">
        <v>15000</v>
      </c>
      <c r="N219" s="329">
        <v>9770</v>
      </c>
      <c r="O219" s="330">
        <v>42614</v>
      </c>
      <c r="P219" s="331">
        <v>1</v>
      </c>
      <c r="Q219" s="332">
        <v>1</v>
      </c>
      <c r="R219" s="329">
        <v>0</v>
      </c>
      <c r="S219" s="333">
        <v>9770</v>
      </c>
      <c r="T219" s="333">
        <f t="shared" si="3"/>
        <v>0</v>
      </c>
      <c r="U219" s="334"/>
    </row>
    <row r="220" spans="1:21" ht="120">
      <c r="A220" s="321">
        <v>1033</v>
      </c>
      <c r="B220" s="322">
        <v>1041</v>
      </c>
      <c r="C220" s="323">
        <v>232</v>
      </c>
      <c r="D220" s="323">
        <v>215</v>
      </c>
      <c r="E220" s="323">
        <v>215</v>
      </c>
      <c r="F220" s="323">
        <v>215</v>
      </c>
      <c r="G220" s="323">
        <v>215</v>
      </c>
      <c r="H220" s="323">
        <v>213</v>
      </c>
      <c r="I220" s="324" t="s">
        <v>1832</v>
      </c>
      <c r="J220" s="325" t="s">
        <v>1833</v>
      </c>
      <c r="K220" s="326" t="s">
        <v>1384</v>
      </c>
      <c r="L220" s="327" t="s">
        <v>1380</v>
      </c>
      <c r="M220" s="328">
        <v>20000</v>
      </c>
      <c r="N220" s="329">
        <v>24812</v>
      </c>
      <c r="O220" s="330">
        <v>42782</v>
      </c>
      <c r="P220" s="331">
        <v>1</v>
      </c>
      <c r="Q220" s="332">
        <v>1</v>
      </c>
      <c r="R220" s="329">
        <v>0</v>
      </c>
      <c r="S220" s="333">
        <v>24812</v>
      </c>
      <c r="T220" s="333">
        <f t="shared" si="3"/>
        <v>0</v>
      </c>
      <c r="U220" s="334"/>
    </row>
    <row r="221" spans="1:21" ht="135">
      <c r="A221" s="321">
        <v>981</v>
      </c>
      <c r="B221" s="322">
        <v>989</v>
      </c>
      <c r="C221" s="323">
        <v>242</v>
      </c>
      <c r="D221" s="323">
        <v>216</v>
      </c>
      <c r="E221" s="323">
        <v>216</v>
      </c>
      <c r="F221" s="323">
        <v>216</v>
      </c>
      <c r="G221" s="323">
        <v>216</v>
      </c>
      <c r="H221" s="323">
        <v>214</v>
      </c>
      <c r="I221" s="324" t="s">
        <v>1834</v>
      </c>
      <c r="J221" s="325" t="s">
        <v>1835</v>
      </c>
      <c r="K221" s="326" t="s">
        <v>1379</v>
      </c>
      <c r="L221" s="327" t="s">
        <v>1380</v>
      </c>
      <c r="M221" s="328">
        <v>20000</v>
      </c>
      <c r="N221" s="329">
        <v>14990</v>
      </c>
      <c r="O221" s="330">
        <v>42661</v>
      </c>
      <c r="P221" s="331">
        <v>1</v>
      </c>
      <c r="Q221" s="332">
        <v>1</v>
      </c>
      <c r="R221" s="329">
        <v>0</v>
      </c>
      <c r="S221" s="333">
        <v>14990</v>
      </c>
      <c r="T221" s="333">
        <f t="shared" si="3"/>
        <v>0</v>
      </c>
      <c r="U221" s="334"/>
    </row>
    <row r="222" spans="1:21" ht="165">
      <c r="A222" s="321">
        <v>990</v>
      </c>
      <c r="B222" s="322">
        <v>998</v>
      </c>
      <c r="C222" s="323">
        <v>280</v>
      </c>
      <c r="D222" s="323">
        <v>217</v>
      </c>
      <c r="E222" s="323">
        <v>217</v>
      </c>
      <c r="F222" s="323">
        <v>217</v>
      </c>
      <c r="G222" s="323">
        <v>217</v>
      </c>
      <c r="H222" s="323">
        <v>215</v>
      </c>
      <c r="I222" s="324" t="s">
        <v>1836</v>
      </c>
      <c r="J222" s="325" t="s">
        <v>1837</v>
      </c>
      <c r="K222" s="326" t="s">
        <v>1384</v>
      </c>
      <c r="L222" s="327" t="s">
        <v>1380</v>
      </c>
      <c r="M222" s="328">
        <v>10000</v>
      </c>
      <c r="N222" s="329">
        <v>24948</v>
      </c>
      <c r="O222" s="330">
        <v>42585</v>
      </c>
      <c r="P222" s="331">
        <v>1</v>
      </c>
      <c r="Q222" s="332">
        <v>1</v>
      </c>
      <c r="R222" s="329">
        <v>0</v>
      </c>
      <c r="S222" s="333">
        <v>24948</v>
      </c>
      <c r="T222" s="333">
        <f t="shared" si="3"/>
        <v>0</v>
      </c>
      <c r="U222" s="334"/>
    </row>
    <row r="223" spans="1:21" ht="105">
      <c r="A223" s="321">
        <v>626</v>
      </c>
      <c r="B223" s="322">
        <v>636</v>
      </c>
      <c r="C223" s="323">
        <v>135</v>
      </c>
      <c r="D223" s="323">
        <v>218</v>
      </c>
      <c r="E223" s="323">
        <v>218</v>
      </c>
      <c r="F223" s="323">
        <v>218</v>
      </c>
      <c r="G223" s="323">
        <v>218</v>
      </c>
      <c r="H223" s="323">
        <v>216</v>
      </c>
      <c r="I223" s="324" t="s">
        <v>1838</v>
      </c>
      <c r="J223" s="325" t="s">
        <v>1839</v>
      </c>
      <c r="K223" s="326" t="s">
        <v>1840</v>
      </c>
      <c r="L223" s="327" t="s">
        <v>1380</v>
      </c>
      <c r="M223" s="328">
        <v>15000</v>
      </c>
      <c r="N223" s="329">
        <v>6925</v>
      </c>
      <c r="O223" s="330">
        <v>42593</v>
      </c>
      <c r="P223" s="331">
        <v>1</v>
      </c>
      <c r="Q223" s="332">
        <v>1</v>
      </c>
      <c r="R223" s="329">
        <v>0</v>
      </c>
      <c r="S223" s="333">
        <v>6925</v>
      </c>
      <c r="T223" s="333">
        <f t="shared" si="3"/>
        <v>0</v>
      </c>
      <c r="U223" s="334"/>
    </row>
    <row r="224" spans="1:21" ht="120">
      <c r="A224" s="321" t="s">
        <v>706</v>
      </c>
      <c r="B224" s="322">
        <v>199</v>
      </c>
      <c r="C224" s="323">
        <v>211</v>
      </c>
      <c r="D224" s="323">
        <v>219</v>
      </c>
      <c r="E224" s="323">
        <v>219</v>
      </c>
      <c r="F224" s="323">
        <v>219</v>
      </c>
      <c r="G224" s="323">
        <v>219</v>
      </c>
      <c r="H224" s="323">
        <v>217</v>
      </c>
      <c r="I224" s="324" t="s">
        <v>1841</v>
      </c>
      <c r="J224" s="325" t="s">
        <v>1842</v>
      </c>
      <c r="K224" s="326" t="s">
        <v>1391</v>
      </c>
      <c r="L224" s="327" t="s">
        <v>1380</v>
      </c>
      <c r="M224" s="328">
        <v>0</v>
      </c>
      <c r="N224" s="329">
        <v>63227</v>
      </c>
      <c r="O224" s="330">
        <v>42755</v>
      </c>
      <c r="P224" s="331">
        <v>1</v>
      </c>
      <c r="Q224" s="332">
        <v>1</v>
      </c>
      <c r="R224" s="329">
        <v>0</v>
      </c>
      <c r="S224" s="333">
        <v>63227</v>
      </c>
      <c r="T224" s="333">
        <f t="shared" si="3"/>
        <v>0</v>
      </c>
      <c r="U224" s="334" t="s">
        <v>1843</v>
      </c>
    </row>
    <row r="225" spans="1:21" ht="90">
      <c r="A225" s="321">
        <v>843</v>
      </c>
      <c r="B225" s="322">
        <v>851</v>
      </c>
      <c r="C225" s="323">
        <v>279</v>
      </c>
      <c r="D225" s="323">
        <v>220</v>
      </c>
      <c r="E225" s="323">
        <v>220</v>
      </c>
      <c r="F225" s="323">
        <v>220</v>
      </c>
      <c r="G225" s="323">
        <v>220</v>
      </c>
      <c r="H225" s="323">
        <v>218</v>
      </c>
      <c r="I225" s="324" t="s">
        <v>1844</v>
      </c>
      <c r="J225" s="325" t="s">
        <v>1845</v>
      </c>
      <c r="K225" s="326" t="s">
        <v>1384</v>
      </c>
      <c r="L225" s="327" t="s">
        <v>1380</v>
      </c>
      <c r="M225" s="328">
        <v>15000</v>
      </c>
      <c r="N225" s="329">
        <v>24950</v>
      </c>
      <c r="O225" s="330">
        <v>42654</v>
      </c>
      <c r="P225" s="331">
        <v>1</v>
      </c>
      <c r="Q225" s="332">
        <v>1</v>
      </c>
      <c r="R225" s="329">
        <v>0</v>
      </c>
      <c r="S225" s="333">
        <v>24950</v>
      </c>
      <c r="T225" s="333">
        <f t="shared" si="3"/>
        <v>0</v>
      </c>
      <c r="U225" s="334"/>
    </row>
    <row r="226" spans="1:21" ht="150">
      <c r="A226" s="321" t="s">
        <v>706</v>
      </c>
      <c r="B226" s="322" t="s">
        <v>706</v>
      </c>
      <c r="C226" s="323" t="s">
        <v>706</v>
      </c>
      <c r="D226" s="323">
        <v>221</v>
      </c>
      <c r="E226" s="323">
        <v>221</v>
      </c>
      <c r="F226" s="323">
        <v>221</v>
      </c>
      <c r="G226" s="323">
        <v>221</v>
      </c>
      <c r="H226" s="323">
        <v>219</v>
      </c>
      <c r="I226" s="324" t="s">
        <v>1846</v>
      </c>
      <c r="J226" s="325" t="s">
        <v>1847</v>
      </c>
      <c r="K226" s="326" t="s">
        <v>1388</v>
      </c>
      <c r="L226" s="327" t="s">
        <v>1380</v>
      </c>
      <c r="M226" s="328">
        <v>0</v>
      </c>
      <c r="N226" s="329">
        <v>39777</v>
      </c>
      <c r="O226" s="330">
        <v>42548</v>
      </c>
      <c r="P226" s="331">
        <v>1</v>
      </c>
      <c r="Q226" s="332">
        <v>1</v>
      </c>
      <c r="R226" s="329">
        <v>0</v>
      </c>
      <c r="S226" s="333">
        <v>39777</v>
      </c>
      <c r="T226" s="333">
        <f t="shared" si="3"/>
        <v>0</v>
      </c>
      <c r="U226" s="334"/>
    </row>
    <row r="227" spans="1:21" ht="135">
      <c r="A227" s="321">
        <v>982</v>
      </c>
      <c r="B227" s="322">
        <v>990</v>
      </c>
      <c r="C227" s="323">
        <v>243</v>
      </c>
      <c r="D227" s="323">
        <v>222</v>
      </c>
      <c r="E227" s="323">
        <v>222</v>
      </c>
      <c r="F227" s="323">
        <v>222</v>
      </c>
      <c r="G227" s="323">
        <v>222</v>
      </c>
      <c r="H227" s="323">
        <v>220</v>
      </c>
      <c r="I227" s="324" t="s">
        <v>1848</v>
      </c>
      <c r="J227" s="325" t="s">
        <v>1849</v>
      </c>
      <c r="K227" s="326" t="s">
        <v>1384</v>
      </c>
      <c r="L227" s="327" t="s">
        <v>1380</v>
      </c>
      <c r="M227" s="328">
        <v>20000</v>
      </c>
      <c r="N227" s="329">
        <v>24875</v>
      </c>
      <c r="O227" s="330">
        <v>42817</v>
      </c>
      <c r="P227" s="331">
        <v>1</v>
      </c>
      <c r="Q227" s="332">
        <v>1</v>
      </c>
      <c r="R227" s="329">
        <v>0</v>
      </c>
      <c r="S227" s="333">
        <v>24875</v>
      </c>
      <c r="T227" s="333">
        <f t="shared" si="3"/>
        <v>0</v>
      </c>
      <c r="U227" s="334"/>
    </row>
    <row r="228" spans="1:21" ht="120">
      <c r="A228" s="321">
        <v>297</v>
      </c>
      <c r="B228" s="322">
        <v>309</v>
      </c>
      <c r="C228" s="323">
        <v>288</v>
      </c>
      <c r="D228" s="323">
        <v>223</v>
      </c>
      <c r="E228" s="323">
        <v>223</v>
      </c>
      <c r="F228" s="323">
        <v>223</v>
      </c>
      <c r="G228" s="323">
        <v>223</v>
      </c>
      <c r="H228" s="323">
        <v>221</v>
      </c>
      <c r="I228" s="324" t="s">
        <v>1850</v>
      </c>
      <c r="J228" s="325" t="s">
        <v>1851</v>
      </c>
      <c r="K228" s="326" t="s">
        <v>1391</v>
      </c>
      <c r="L228" s="327" t="s">
        <v>1380</v>
      </c>
      <c r="M228" s="328">
        <v>7000</v>
      </c>
      <c r="N228" s="329">
        <v>14049</v>
      </c>
      <c r="O228" s="330">
        <v>42675</v>
      </c>
      <c r="P228" s="331">
        <v>1</v>
      </c>
      <c r="Q228" s="332">
        <v>1</v>
      </c>
      <c r="R228" s="329">
        <v>0</v>
      </c>
      <c r="S228" s="333">
        <v>14049</v>
      </c>
      <c r="T228" s="333">
        <f t="shared" si="3"/>
        <v>0</v>
      </c>
      <c r="U228" s="334"/>
    </row>
    <row r="229" spans="1:21" ht="150">
      <c r="A229" s="321">
        <v>807</v>
      </c>
      <c r="B229" s="322">
        <v>815</v>
      </c>
      <c r="C229" s="323">
        <v>392</v>
      </c>
      <c r="D229" s="323">
        <v>224</v>
      </c>
      <c r="E229" s="323">
        <v>224</v>
      </c>
      <c r="F229" s="323">
        <v>224</v>
      </c>
      <c r="G229" s="323">
        <v>224</v>
      </c>
      <c r="H229" s="323">
        <v>222</v>
      </c>
      <c r="I229" s="324" t="s">
        <v>1852</v>
      </c>
      <c r="J229" s="325" t="s">
        <v>1853</v>
      </c>
      <c r="K229" s="326" t="s">
        <v>1384</v>
      </c>
      <c r="L229" s="327" t="s">
        <v>1380</v>
      </c>
      <c r="M229" s="328">
        <v>20000</v>
      </c>
      <c r="N229" s="329">
        <v>24450</v>
      </c>
      <c r="O229" s="330">
        <v>42822</v>
      </c>
      <c r="P229" s="331">
        <v>1</v>
      </c>
      <c r="Q229" s="332">
        <v>1</v>
      </c>
      <c r="R229" s="329">
        <v>0</v>
      </c>
      <c r="S229" s="333">
        <v>24450</v>
      </c>
      <c r="T229" s="333">
        <f t="shared" si="3"/>
        <v>0</v>
      </c>
      <c r="U229" s="334"/>
    </row>
    <row r="230" spans="1:21" ht="90">
      <c r="A230" s="321">
        <v>258</v>
      </c>
      <c r="B230" s="322">
        <v>270</v>
      </c>
      <c r="C230" s="323">
        <v>727</v>
      </c>
      <c r="D230" s="323">
        <v>225</v>
      </c>
      <c r="E230" s="323">
        <v>225</v>
      </c>
      <c r="F230" s="323">
        <v>225</v>
      </c>
      <c r="G230" s="323">
        <v>225</v>
      </c>
      <c r="H230" s="323">
        <v>223</v>
      </c>
      <c r="I230" s="324" t="s">
        <v>1854</v>
      </c>
      <c r="J230" s="325" t="s">
        <v>1855</v>
      </c>
      <c r="K230" s="326" t="s">
        <v>1391</v>
      </c>
      <c r="L230" s="327" t="s">
        <v>1380</v>
      </c>
      <c r="M230" s="328">
        <v>12500</v>
      </c>
      <c r="N230" s="329">
        <v>13100</v>
      </c>
      <c r="O230" s="330">
        <v>42586</v>
      </c>
      <c r="P230" s="331">
        <v>1</v>
      </c>
      <c r="Q230" s="332">
        <v>1</v>
      </c>
      <c r="R230" s="329">
        <v>0</v>
      </c>
      <c r="S230" s="333">
        <v>13100</v>
      </c>
      <c r="T230" s="333">
        <f t="shared" si="3"/>
        <v>0</v>
      </c>
      <c r="U230" s="334"/>
    </row>
    <row r="231" spans="1:21" ht="105">
      <c r="A231" s="321">
        <v>684</v>
      </c>
      <c r="B231" s="322">
        <v>694</v>
      </c>
      <c r="C231" s="323">
        <v>1021</v>
      </c>
      <c r="D231" s="323">
        <v>226</v>
      </c>
      <c r="E231" s="323">
        <v>226</v>
      </c>
      <c r="F231" s="323">
        <v>226</v>
      </c>
      <c r="G231" s="323">
        <v>226</v>
      </c>
      <c r="H231" s="323">
        <v>224</v>
      </c>
      <c r="I231" s="324" t="s">
        <v>1856</v>
      </c>
      <c r="J231" s="325" t="s">
        <v>1857</v>
      </c>
      <c r="K231" s="326" t="s">
        <v>1391</v>
      </c>
      <c r="L231" s="327" t="s">
        <v>1380</v>
      </c>
      <c r="M231" s="328">
        <v>5000</v>
      </c>
      <c r="N231" s="329">
        <v>8460</v>
      </c>
      <c r="O231" s="330">
        <v>42605</v>
      </c>
      <c r="P231" s="331">
        <v>1</v>
      </c>
      <c r="Q231" s="332">
        <v>1</v>
      </c>
      <c r="R231" s="329">
        <v>0</v>
      </c>
      <c r="S231" s="333">
        <v>8460</v>
      </c>
      <c r="T231" s="333">
        <f t="shared" si="3"/>
        <v>0</v>
      </c>
      <c r="U231" s="334"/>
    </row>
    <row r="232" spans="1:21" ht="90">
      <c r="A232" s="321" t="s">
        <v>706</v>
      </c>
      <c r="B232" s="322" t="s">
        <v>706</v>
      </c>
      <c r="C232" s="323" t="s">
        <v>706</v>
      </c>
      <c r="D232" s="323">
        <v>227</v>
      </c>
      <c r="E232" s="323">
        <v>227</v>
      </c>
      <c r="F232" s="323">
        <v>227</v>
      </c>
      <c r="G232" s="323">
        <v>227</v>
      </c>
      <c r="H232" s="323">
        <v>225</v>
      </c>
      <c r="I232" s="324" t="s">
        <v>1858</v>
      </c>
      <c r="J232" s="325" t="s">
        <v>1859</v>
      </c>
      <c r="K232" s="326" t="s">
        <v>1391</v>
      </c>
      <c r="L232" s="327" t="s">
        <v>1380</v>
      </c>
      <c r="M232" s="328">
        <v>0</v>
      </c>
      <c r="N232" s="329">
        <v>8618</v>
      </c>
      <c r="O232" s="330">
        <v>42586</v>
      </c>
      <c r="P232" s="331">
        <v>1</v>
      </c>
      <c r="Q232" s="332">
        <v>1</v>
      </c>
      <c r="R232" s="329">
        <v>0</v>
      </c>
      <c r="S232" s="333">
        <v>8618</v>
      </c>
      <c r="T232" s="333">
        <f t="shared" si="3"/>
        <v>0</v>
      </c>
      <c r="U232" s="334"/>
    </row>
    <row r="233" spans="1:21" ht="105">
      <c r="A233" s="321">
        <v>542</v>
      </c>
      <c r="B233" s="322">
        <v>552</v>
      </c>
      <c r="C233" s="323">
        <v>230</v>
      </c>
      <c r="D233" s="323">
        <v>228</v>
      </c>
      <c r="E233" s="323">
        <v>228</v>
      </c>
      <c r="F233" s="323">
        <v>228</v>
      </c>
      <c r="G233" s="323">
        <v>228</v>
      </c>
      <c r="H233" s="323">
        <v>226</v>
      </c>
      <c r="I233" s="324" t="s">
        <v>1860</v>
      </c>
      <c r="J233" s="325" t="s">
        <v>1861</v>
      </c>
      <c r="K233" s="326" t="s">
        <v>1384</v>
      </c>
      <c r="L233" s="327" t="s">
        <v>1380</v>
      </c>
      <c r="M233" s="328">
        <v>8000</v>
      </c>
      <c r="N233" s="329">
        <v>24789</v>
      </c>
      <c r="O233" s="330">
        <v>42636</v>
      </c>
      <c r="P233" s="331">
        <v>1</v>
      </c>
      <c r="Q233" s="332">
        <v>1</v>
      </c>
      <c r="R233" s="329">
        <v>0</v>
      </c>
      <c r="S233" s="333">
        <v>24789</v>
      </c>
      <c r="T233" s="333">
        <f t="shared" si="3"/>
        <v>0</v>
      </c>
      <c r="U233" s="334"/>
    </row>
    <row r="234" spans="1:21" ht="105">
      <c r="A234" s="321">
        <v>148</v>
      </c>
      <c r="B234" s="322">
        <v>106</v>
      </c>
      <c r="C234" s="323">
        <v>255</v>
      </c>
      <c r="D234" s="323">
        <v>229</v>
      </c>
      <c r="E234" s="323">
        <v>229</v>
      </c>
      <c r="F234" s="323">
        <v>229</v>
      </c>
      <c r="G234" s="323">
        <v>229</v>
      </c>
      <c r="H234" s="323">
        <v>227</v>
      </c>
      <c r="I234" s="324" t="s">
        <v>1862</v>
      </c>
      <c r="J234" s="325" t="s">
        <v>1863</v>
      </c>
      <c r="K234" s="326" t="s">
        <v>1407</v>
      </c>
      <c r="L234" s="335" t="s">
        <v>1380</v>
      </c>
      <c r="M234" s="328">
        <v>175000</v>
      </c>
      <c r="N234" s="329">
        <v>311100</v>
      </c>
      <c r="O234" s="330">
        <v>42867</v>
      </c>
      <c r="P234" s="331">
        <v>1</v>
      </c>
      <c r="Q234" s="332">
        <v>1</v>
      </c>
      <c r="R234" s="329">
        <v>0</v>
      </c>
      <c r="S234" s="333">
        <v>311100</v>
      </c>
      <c r="T234" s="333">
        <f t="shared" si="3"/>
        <v>0</v>
      </c>
      <c r="U234" s="334"/>
    </row>
    <row r="235" spans="1:21" ht="120">
      <c r="A235" s="321">
        <v>1100</v>
      </c>
      <c r="B235" s="322">
        <v>1108</v>
      </c>
      <c r="C235" s="323">
        <v>282</v>
      </c>
      <c r="D235" s="323">
        <v>230</v>
      </c>
      <c r="E235" s="323">
        <v>230</v>
      </c>
      <c r="F235" s="323">
        <v>230</v>
      </c>
      <c r="G235" s="323">
        <v>230</v>
      </c>
      <c r="H235" s="323">
        <v>228</v>
      </c>
      <c r="I235" s="324" t="s">
        <v>1864</v>
      </c>
      <c r="J235" s="325" t="s">
        <v>1865</v>
      </c>
      <c r="K235" s="326" t="s">
        <v>1384</v>
      </c>
      <c r="L235" s="327" t="s">
        <v>1380</v>
      </c>
      <c r="M235" s="328">
        <v>20000</v>
      </c>
      <c r="N235" s="329">
        <v>15887</v>
      </c>
      <c r="O235" s="330">
        <v>42586</v>
      </c>
      <c r="P235" s="331">
        <v>1</v>
      </c>
      <c r="Q235" s="332">
        <v>1</v>
      </c>
      <c r="R235" s="329">
        <v>0</v>
      </c>
      <c r="S235" s="333">
        <v>15887</v>
      </c>
      <c r="T235" s="333">
        <f t="shared" si="3"/>
        <v>0</v>
      </c>
      <c r="U235" s="334"/>
    </row>
    <row r="236" spans="1:21" ht="135">
      <c r="A236" s="321" t="s">
        <v>706</v>
      </c>
      <c r="B236" s="322" t="s">
        <v>706</v>
      </c>
      <c r="C236" s="323" t="s">
        <v>706</v>
      </c>
      <c r="D236" s="323">
        <v>231</v>
      </c>
      <c r="E236" s="323">
        <v>231</v>
      </c>
      <c r="F236" s="323">
        <v>231</v>
      </c>
      <c r="G236" s="323">
        <v>231</v>
      </c>
      <c r="H236" s="323">
        <v>229</v>
      </c>
      <c r="I236" s="324" t="s">
        <v>1866</v>
      </c>
      <c r="J236" s="325" t="s">
        <v>1867</v>
      </c>
      <c r="K236" s="326" t="s">
        <v>1379</v>
      </c>
      <c r="L236" s="327" t="s">
        <v>1380</v>
      </c>
      <c r="M236" s="328">
        <v>0</v>
      </c>
      <c r="N236" s="329">
        <v>15500</v>
      </c>
      <c r="O236" s="330">
        <v>42649</v>
      </c>
      <c r="P236" s="331">
        <v>1</v>
      </c>
      <c r="Q236" s="332">
        <v>1</v>
      </c>
      <c r="R236" s="329">
        <v>0</v>
      </c>
      <c r="S236" s="333">
        <v>15500</v>
      </c>
      <c r="T236" s="333">
        <f t="shared" si="3"/>
        <v>0</v>
      </c>
      <c r="U236" s="334"/>
    </row>
    <row r="237" spans="1:21" ht="135">
      <c r="A237" s="321">
        <v>724</v>
      </c>
      <c r="B237" s="322">
        <v>732</v>
      </c>
      <c r="C237" s="323">
        <v>237</v>
      </c>
      <c r="D237" s="323">
        <v>232</v>
      </c>
      <c r="E237" s="323">
        <v>232</v>
      </c>
      <c r="F237" s="323">
        <v>232</v>
      </c>
      <c r="G237" s="323">
        <v>232</v>
      </c>
      <c r="H237" s="323">
        <v>230</v>
      </c>
      <c r="I237" s="324" t="s">
        <v>1868</v>
      </c>
      <c r="J237" s="325" t="s">
        <v>1869</v>
      </c>
      <c r="K237" s="326" t="s">
        <v>1384</v>
      </c>
      <c r="L237" s="327" t="s">
        <v>1380</v>
      </c>
      <c r="M237" s="328">
        <v>20000</v>
      </c>
      <c r="N237" s="329">
        <v>22885</v>
      </c>
      <c r="O237" s="330">
        <v>42606</v>
      </c>
      <c r="P237" s="331">
        <v>1</v>
      </c>
      <c r="Q237" s="332">
        <v>1</v>
      </c>
      <c r="R237" s="329">
        <v>0</v>
      </c>
      <c r="S237" s="333">
        <v>22885</v>
      </c>
      <c r="T237" s="333">
        <f t="shared" si="3"/>
        <v>0</v>
      </c>
      <c r="U237" s="334"/>
    </row>
    <row r="238" spans="1:21" ht="120">
      <c r="A238" s="321">
        <v>131</v>
      </c>
      <c r="B238" s="322">
        <v>151</v>
      </c>
      <c r="C238" s="323">
        <v>254</v>
      </c>
      <c r="D238" s="323">
        <v>233</v>
      </c>
      <c r="E238" s="323">
        <v>233</v>
      </c>
      <c r="F238" s="323">
        <v>233</v>
      </c>
      <c r="G238" s="323">
        <v>233</v>
      </c>
      <c r="H238" s="323">
        <v>231</v>
      </c>
      <c r="I238" s="324" t="s">
        <v>1870</v>
      </c>
      <c r="J238" s="325" t="s">
        <v>1871</v>
      </c>
      <c r="K238" s="326" t="s">
        <v>1391</v>
      </c>
      <c r="L238" s="327" t="s">
        <v>1380</v>
      </c>
      <c r="M238" s="328">
        <v>58000</v>
      </c>
      <c r="N238" s="329">
        <v>44300</v>
      </c>
      <c r="O238" s="330">
        <v>42706</v>
      </c>
      <c r="P238" s="331">
        <v>1</v>
      </c>
      <c r="Q238" s="332">
        <v>1</v>
      </c>
      <c r="R238" s="329">
        <v>0</v>
      </c>
      <c r="S238" s="333">
        <v>44300</v>
      </c>
      <c r="T238" s="333">
        <f t="shared" si="3"/>
        <v>0</v>
      </c>
      <c r="U238" s="334"/>
    </row>
    <row r="239" spans="1:21" ht="165">
      <c r="A239" s="321">
        <v>744</v>
      </c>
      <c r="B239" s="322">
        <v>752</v>
      </c>
      <c r="C239" s="323">
        <v>239</v>
      </c>
      <c r="D239" s="323">
        <v>234</v>
      </c>
      <c r="E239" s="323">
        <v>234</v>
      </c>
      <c r="F239" s="323">
        <v>234</v>
      </c>
      <c r="G239" s="323">
        <v>234</v>
      </c>
      <c r="H239" s="323">
        <v>232</v>
      </c>
      <c r="I239" s="324" t="s">
        <v>1872</v>
      </c>
      <c r="J239" s="325" t="s">
        <v>1873</v>
      </c>
      <c r="K239" s="326" t="s">
        <v>1384</v>
      </c>
      <c r="L239" s="327" t="s">
        <v>1380</v>
      </c>
      <c r="M239" s="328">
        <v>8000</v>
      </c>
      <c r="N239" s="329">
        <v>6181</v>
      </c>
      <c r="O239" s="330">
        <v>42621</v>
      </c>
      <c r="P239" s="331">
        <v>1</v>
      </c>
      <c r="Q239" s="332">
        <v>1</v>
      </c>
      <c r="R239" s="329">
        <v>0</v>
      </c>
      <c r="S239" s="333">
        <v>6181</v>
      </c>
      <c r="T239" s="333">
        <f t="shared" si="3"/>
        <v>0</v>
      </c>
      <c r="U239" s="334"/>
    </row>
    <row r="240" spans="1:21" ht="120">
      <c r="A240" s="321" t="s">
        <v>706</v>
      </c>
      <c r="B240" s="322" t="s">
        <v>706</v>
      </c>
      <c r="C240" s="323">
        <v>661</v>
      </c>
      <c r="D240" s="323">
        <v>235</v>
      </c>
      <c r="E240" s="323">
        <v>235</v>
      </c>
      <c r="F240" s="323">
        <v>235</v>
      </c>
      <c r="G240" s="323">
        <v>235</v>
      </c>
      <c r="H240" s="323">
        <v>233</v>
      </c>
      <c r="I240" s="324" t="s">
        <v>1874</v>
      </c>
      <c r="J240" s="325" t="s">
        <v>1875</v>
      </c>
      <c r="K240" s="326" t="s">
        <v>1384</v>
      </c>
      <c r="L240" s="327" t="s">
        <v>1380</v>
      </c>
      <c r="M240" s="328">
        <v>0</v>
      </c>
      <c r="N240" s="329">
        <v>32875</v>
      </c>
      <c r="O240" s="330">
        <v>42676</v>
      </c>
      <c r="P240" s="331">
        <v>1</v>
      </c>
      <c r="Q240" s="332">
        <v>1</v>
      </c>
      <c r="R240" s="329">
        <v>0</v>
      </c>
      <c r="S240" s="333">
        <v>32875</v>
      </c>
      <c r="T240" s="333">
        <f t="shared" si="3"/>
        <v>0</v>
      </c>
      <c r="U240" s="334"/>
    </row>
    <row r="241" spans="1:21" ht="60">
      <c r="A241" s="321">
        <v>616</v>
      </c>
      <c r="B241" s="322">
        <v>626</v>
      </c>
      <c r="C241" s="323">
        <v>270</v>
      </c>
      <c r="D241" s="323">
        <v>236</v>
      </c>
      <c r="E241" s="323">
        <v>236</v>
      </c>
      <c r="F241" s="323">
        <v>236</v>
      </c>
      <c r="G241" s="323">
        <v>236</v>
      </c>
      <c r="H241" s="323">
        <v>234</v>
      </c>
      <c r="I241" s="324" t="s">
        <v>1876</v>
      </c>
      <c r="J241" s="325" t="s">
        <v>1877</v>
      </c>
      <c r="K241" s="326" t="s">
        <v>1384</v>
      </c>
      <c r="L241" s="327" t="s">
        <v>1380</v>
      </c>
      <c r="M241" s="328">
        <v>10000</v>
      </c>
      <c r="N241" s="329">
        <v>24420</v>
      </c>
      <c r="O241" s="330">
        <v>42695</v>
      </c>
      <c r="P241" s="331">
        <v>1</v>
      </c>
      <c r="Q241" s="332">
        <v>1</v>
      </c>
      <c r="R241" s="329">
        <v>0</v>
      </c>
      <c r="S241" s="333">
        <v>24420</v>
      </c>
      <c r="T241" s="333">
        <f t="shared" si="3"/>
        <v>0</v>
      </c>
      <c r="U241" s="334"/>
    </row>
    <row r="242" spans="1:21" ht="165">
      <c r="A242" s="321">
        <v>922</v>
      </c>
      <c r="B242" s="322">
        <v>930</v>
      </c>
      <c r="C242" s="323">
        <v>295</v>
      </c>
      <c r="D242" s="323">
        <v>237</v>
      </c>
      <c r="E242" s="323">
        <v>237</v>
      </c>
      <c r="F242" s="323">
        <v>237</v>
      </c>
      <c r="G242" s="323">
        <v>237</v>
      </c>
      <c r="H242" s="323">
        <v>235</v>
      </c>
      <c r="I242" s="324" t="s">
        <v>1878</v>
      </c>
      <c r="J242" s="325" t="s">
        <v>1879</v>
      </c>
      <c r="K242" s="326" t="s">
        <v>1384</v>
      </c>
      <c r="L242" s="327" t="s">
        <v>1380</v>
      </c>
      <c r="M242" s="328">
        <v>10000</v>
      </c>
      <c r="N242" s="329">
        <v>15881</v>
      </c>
      <c r="O242" s="330">
        <v>42823</v>
      </c>
      <c r="P242" s="331">
        <v>1</v>
      </c>
      <c r="Q242" s="332">
        <v>1</v>
      </c>
      <c r="R242" s="329">
        <v>0</v>
      </c>
      <c r="S242" s="333">
        <v>15881</v>
      </c>
      <c r="T242" s="333">
        <f t="shared" si="3"/>
        <v>0</v>
      </c>
      <c r="U242" s="334"/>
    </row>
    <row r="243" spans="1:21" ht="165">
      <c r="A243" s="321">
        <v>615</v>
      </c>
      <c r="B243" s="322">
        <v>625</v>
      </c>
      <c r="C243" s="323">
        <v>300</v>
      </c>
      <c r="D243" s="323">
        <v>238</v>
      </c>
      <c r="E243" s="323">
        <v>238</v>
      </c>
      <c r="F243" s="323">
        <v>238</v>
      </c>
      <c r="G243" s="323">
        <v>238</v>
      </c>
      <c r="H243" s="323">
        <v>236</v>
      </c>
      <c r="I243" s="324" t="s">
        <v>1880</v>
      </c>
      <c r="J243" s="325" t="s">
        <v>1881</v>
      </c>
      <c r="K243" s="326" t="s">
        <v>1384</v>
      </c>
      <c r="L243" s="327" t="s">
        <v>1380</v>
      </c>
      <c r="M243" s="328">
        <v>10000</v>
      </c>
      <c r="N243" s="329">
        <v>20728</v>
      </c>
      <c r="O243" s="330">
        <v>42664</v>
      </c>
      <c r="P243" s="331">
        <v>1</v>
      </c>
      <c r="Q243" s="332">
        <v>1</v>
      </c>
      <c r="R243" s="329">
        <v>0</v>
      </c>
      <c r="S243" s="333">
        <v>20728</v>
      </c>
      <c r="T243" s="333">
        <f t="shared" si="3"/>
        <v>0</v>
      </c>
      <c r="U243" s="334"/>
    </row>
    <row r="244" spans="1:21" ht="150">
      <c r="A244" s="321">
        <v>1154</v>
      </c>
      <c r="B244" s="322">
        <v>1162</v>
      </c>
      <c r="C244" s="323">
        <v>1355</v>
      </c>
      <c r="D244" s="323">
        <v>239</v>
      </c>
      <c r="E244" s="323">
        <v>239</v>
      </c>
      <c r="F244" s="323">
        <v>239</v>
      </c>
      <c r="G244" s="323">
        <v>239</v>
      </c>
      <c r="H244" s="323">
        <v>237</v>
      </c>
      <c r="I244" s="324" t="s">
        <v>1882</v>
      </c>
      <c r="J244" s="325" t="s">
        <v>1883</v>
      </c>
      <c r="K244" s="326" t="s">
        <v>1384</v>
      </c>
      <c r="L244" s="327" t="s">
        <v>1380</v>
      </c>
      <c r="M244" s="328">
        <v>5000</v>
      </c>
      <c r="N244" s="329">
        <v>24480</v>
      </c>
      <c r="O244" s="330">
        <v>42599</v>
      </c>
      <c r="P244" s="331">
        <v>1</v>
      </c>
      <c r="Q244" s="332">
        <v>1</v>
      </c>
      <c r="R244" s="329">
        <v>0</v>
      </c>
      <c r="S244" s="333">
        <v>24480</v>
      </c>
      <c r="T244" s="333">
        <f t="shared" si="3"/>
        <v>0</v>
      </c>
      <c r="U244" s="334"/>
    </row>
    <row r="245" spans="1:21" ht="120">
      <c r="A245" s="321">
        <v>1099</v>
      </c>
      <c r="B245" s="322">
        <v>1107</v>
      </c>
      <c r="C245" s="323">
        <v>233</v>
      </c>
      <c r="D245" s="323">
        <v>240</v>
      </c>
      <c r="E245" s="323">
        <v>240</v>
      </c>
      <c r="F245" s="323">
        <v>240</v>
      </c>
      <c r="G245" s="323">
        <v>240</v>
      </c>
      <c r="H245" s="323">
        <v>238</v>
      </c>
      <c r="I245" s="324" t="s">
        <v>1884</v>
      </c>
      <c r="J245" s="325" t="s">
        <v>1885</v>
      </c>
      <c r="K245" s="326" t="s">
        <v>1384</v>
      </c>
      <c r="L245" s="327" t="s">
        <v>1380</v>
      </c>
      <c r="M245" s="328">
        <v>10000</v>
      </c>
      <c r="N245" s="329">
        <v>24630</v>
      </c>
      <c r="O245" s="330">
        <v>42648</v>
      </c>
      <c r="P245" s="331">
        <v>1</v>
      </c>
      <c r="Q245" s="332">
        <v>1</v>
      </c>
      <c r="R245" s="329">
        <v>0</v>
      </c>
      <c r="S245" s="333">
        <v>24630</v>
      </c>
      <c r="T245" s="333">
        <f t="shared" si="3"/>
        <v>0</v>
      </c>
      <c r="U245" s="334"/>
    </row>
    <row r="246" spans="1:21" ht="75">
      <c r="A246" s="321">
        <v>844</v>
      </c>
      <c r="B246" s="322">
        <v>852</v>
      </c>
      <c r="C246" s="323">
        <v>240</v>
      </c>
      <c r="D246" s="323">
        <v>241</v>
      </c>
      <c r="E246" s="323">
        <v>241</v>
      </c>
      <c r="F246" s="323">
        <v>241</v>
      </c>
      <c r="G246" s="323">
        <v>241</v>
      </c>
      <c r="H246" s="323">
        <v>239</v>
      </c>
      <c r="I246" s="324" t="s">
        <v>1886</v>
      </c>
      <c r="J246" s="325" t="s">
        <v>1887</v>
      </c>
      <c r="K246" s="326" t="s">
        <v>1384</v>
      </c>
      <c r="L246" s="327" t="s">
        <v>1380</v>
      </c>
      <c r="M246" s="328">
        <v>6000</v>
      </c>
      <c r="N246" s="329">
        <v>24860</v>
      </c>
      <c r="O246" s="330">
        <v>42713</v>
      </c>
      <c r="P246" s="331">
        <v>1</v>
      </c>
      <c r="Q246" s="332">
        <v>1</v>
      </c>
      <c r="R246" s="329">
        <v>0</v>
      </c>
      <c r="S246" s="333">
        <v>24860</v>
      </c>
      <c r="T246" s="333">
        <f t="shared" si="3"/>
        <v>0</v>
      </c>
      <c r="U246" s="334"/>
    </row>
    <row r="247" spans="1:21" ht="135">
      <c r="A247" s="321">
        <v>517</v>
      </c>
      <c r="B247" s="322">
        <v>527</v>
      </c>
      <c r="C247" s="323">
        <v>269</v>
      </c>
      <c r="D247" s="323">
        <v>242</v>
      </c>
      <c r="E247" s="323">
        <v>242</v>
      </c>
      <c r="F247" s="323">
        <v>242</v>
      </c>
      <c r="G247" s="323">
        <v>242</v>
      </c>
      <c r="H247" s="323">
        <v>240</v>
      </c>
      <c r="I247" s="324" t="s">
        <v>1888</v>
      </c>
      <c r="J247" s="325" t="s">
        <v>1889</v>
      </c>
      <c r="K247" s="326" t="s">
        <v>1384</v>
      </c>
      <c r="L247" s="327" t="s">
        <v>1380</v>
      </c>
      <c r="M247" s="328">
        <v>10000</v>
      </c>
      <c r="N247" s="329">
        <v>24840</v>
      </c>
      <c r="O247" s="330">
        <v>42691</v>
      </c>
      <c r="P247" s="331">
        <v>1</v>
      </c>
      <c r="Q247" s="332">
        <v>1</v>
      </c>
      <c r="R247" s="329">
        <v>0</v>
      </c>
      <c r="S247" s="333">
        <v>24840</v>
      </c>
      <c r="T247" s="333">
        <f t="shared" si="3"/>
        <v>0</v>
      </c>
      <c r="U247" s="334"/>
    </row>
    <row r="248" spans="1:21" ht="120">
      <c r="A248" s="321">
        <v>913</v>
      </c>
      <c r="B248" s="322">
        <v>921</v>
      </c>
      <c r="C248" s="323">
        <v>272</v>
      </c>
      <c r="D248" s="323">
        <v>243</v>
      </c>
      <c r="E248" s="323">
        <v>243</v>
      </c>
      <c r="F248" s="323">
        <v>243</v>
      </c>
      <c r="G248" s="323">
        <v>243</v>
      </c>
      <c r="H248" s="323">
        <v>241</v>
      </c>
      <c r="I248" s="324" t="s">
        <v>1890</v>
      </c>
      <c r="J248" s="325" t="s">
        <v>1891</v>
      </c>
      <c r="K248" s="326" t="s">
        <v>1384</v>
      </c>
      <c r="L248" s="327" t="s">
        <v>1380</v>
      </c>
      <c r="M248" s="328">
        <v>10000</v>
      </c>
      <c r="N248" s="329">
        <v>19460</v>
      </c>
      <c r="O248" s="330">
        <v>42671</v>
      </c>
      <c r="P248" s="331">
        <v>1</v>
      </c>
      <c r="Q248" s="332">
        <v>1</v>
      </c>
      <c r="R248" s="329">
        <v>0</v>
      </c>
      <c r="S248" s="333">
        <v>19460</v>
      </c>
      <c r="T248" s="333">
        <f t="shared" si="3"/>
        <v>0</v>
      </c>
      <c r="U248" s="334"/>
    </row>
    <row r="249" spans="1:21" ht="75">
      <c r="A249" s="321">
        <v>848</v>
      </c>
      <c r="B249" s="322">
        <v>856</v>
      </c>
      <c r="C249" s="323">
        <v>299</v>
      </c>
      <c r="D249" s="323">
        <v>244</v>
      </c>
      <c r="E249" s="323">
        <v>244</v>
      </c>
      <c r="F249" s="323">
        <v>244</v>
      </c>
      <c r="G249" s="323">
        <v>244</v>
      </c>
      <c r="H249" s="323">
        <v>242</v>
      </c>
      <c r="I249" s="324" t="s">
        <v>1892</v>
      </c>
      <c r="J249" s="325" t="s">
        <v>1893</v>
      </c>
      <c r="K249" s="326" t="s">
        <v>1384</v>
      </c>
      <c r="L249" s="327" t="s">
        <v>1380</v>
      </c>
      <c r="M249" s="328">
        <v>5000</v>
      </c>
      <c r="N249" s="329">
        <v>24958</v>
      </c>
      <c r="O249" s="330">
        <v>42650</v>
      </c>
      <c r="P249" s="331">
        <v>1</v>
      </c>
      <c r="Q249" s="332">
        <v>1</v>
      </c>
      <c r="R249" s="329">
        <v>0</v>
      </c>
      <c r="S249" s="333">
        <v>24958</v>
      </c>
      <c r="T249" s="333">
        <f t="shared" si="3"/>
        <v>0</v>
      </c>
      <c r="U249" s="334"/>
    </row>
    <row r="250" spans="1:21" ht="105">
      <c r="A250" s="321">
        <v>930</v>
      </c>
      <c r="B250" s="322">
        <v>938</v>
      </c>
      <c r="C250" s="323">
        <v>1206</v>
      </c>
      <c r="D250" s="323">
        <v>245</v>
      </c>
      <c r="E250" s="323">
        <v>245</v>
      </c>
      <c r="F250" s="323">
        <v>245</v>
      </c>
      <c r="G250" s="323">
        <v>245</v>
      </c>
      <c r="H250" s="323">
        <v>243</v>
      </c>
      <c r="I250" s="324" t="s">
        <v>1894</v>
      </c>
      <c r="J250" s="325" t="s">
        <v>1895</v>
      </c>
      <c r="K250" s="326" t="s">
        <v>1384</v>
      </c>
      <c r="L250" s="327" t="s">
        <v>1380</v>
      </c>
      <c r="M250" s="328">
        <v>5000</v>
      </c>
      <c r="N250" s="329">
        <v>12596</v>
      </c>
      <c r="O250" s="330">
        <v>42604</v>
      </c>
      <c r="P250" s="331">
        <v>1</v>
      </c>
      <c r="Q250" s="332">
        <v>1</v>
      </c>
      <c r="R250" s="329">
        <v>0</v>
      </c>
      <c r="S250" s="333">
        <v>12596</v>
      </c>
      <c r="T250" s="333">
        <f t="shared" si="3"/>
        <v>0</v>
      </c>
      <c r="U250" s="334"/>
    </row>
    <row r="251" spans="1:21" ht="60">
      <c r="A251" s="321">
        <v>171</v>
      </c>
      <c r="B251" s="322">
        <v>99</v>
      </c>
      <c r="C251" s="323">
        <v>185</v>
      </c>
      <c r="D251" s="323">
        <v>246</v>
      </c>
      <c r="E251" s="323">
        <v>246</v>
      </c>
      <c r="F251" s="323">
        <v>246</v>
      </c>
      <c r="G251" s="323">
        <v>246</v>
      </c>
      <c r="H251" s="323">
        <v>244</v>
      </c>
      <c r="I251" s="324" t="s">
        <v>1896</v>
      </c>
      <c r="J251" s="325" t="s">
        <v>1897</v>
      </c>
      <c r="K251" s="326" t="s">
        <v>1407</v>
      </c>
      <c r="L251" s="327" t="s">
        <v>1380</v>
      </c>
      <c r="M251" s="328">
        <v>50000</v>
      </c>
      <c r="N251" s="329">
        <v>190675</v>
      </c>
      <c r="O251" s="330">
        <v>42739</v>
      </c>
      <c r="P251" s="331">
        <v>1</v>
      </c>
      <c r="Q251" s="332">
        <v>1</v>
      </c>
      <c r="R251" s="329">
        <v>16682</v>
      </c>
      <c r="S251" s="329">
        <v>173993</v>
      </c>
      <c r="T251" s="333">
        <f t="shared" si="3"/>
        <v>0</v>
      </c>
      <c r="U251" s="334"/>
    </row>
    <row r="252" spans="1:21" ht="90">
      <c r="A252" s="321">
        <v>842</v>
      </c>
      <c r="B252" s="322">
        <v>850</v>
      </c>
      <c r="C252" s="323">
        <v>219</v>
      </c>
      <c r="D252" s="323">
        <v>247</v>
      </c>
      <c r="E252" s="323">
        <v>247</v>
      </c>
      <c r="F252" s="323">
        <v>247</v>
      </c>
      <c r="G252" s="323">
        <v>247</v>
      </c>
      <c r="H252" s="323">
        <v>245</v>
      </c>
      <c r="I252" s="324" t="s">
        <v>1898</v>
      </c>
      <c r="J252" s="325" t="s">
        <v>1899</v>
      </c>
      <c r="K252" s="326" t="s">
        <v>1379</v>
      </c>
      <c r="L252" s="327" t="s">
        <v>1380</v>
      </c>
      <c r="M252" s="328">
        <v>15000</v>
      </c>
      <c r="N252" s="329">
        <v>20878</v>
      </c>
      <c r="O252" s="330">
        <v>42761</v>
      </c>
      <c r="P252" s="331">
        <v>1</v>
      </c>
      <c r="Q252" s="332">
        <v>1</v>
      </c>
      <c r="R252" s="329">
        <v>0</v>
      </c>
      <c r="S252" s="333">
        <v>20878</v>
      </c>
      <c r="T252" s="333">
        <f t="shared" si="3"/>
        <v>0</v>
      </c>
      <c r="U252" s="334"/>
    </row>
    <row r="253" spans="1:21" ht="105">
      <c r="A253" s="321">
        <v>87</v>
      </c>
      <c r="B253" s="322">
        <v>104</v>
      </c>
      <c r="C253" s="323">
        <v>251</v>
      </c>
      <c r="D253" s="323">
        <v>248</v>
      </c>
      <c r="E253" s="323">
        <v>248</v>
      </c>
      <c r="F253" s="323">
        <v>248</v>
      </c>
      <c r="G253" s="323">
        <v>248</v>
      </c>
      <c r="H253" s="323">
        <v>246</v>
      </c>
      <c r="I253" s="324" t="s">
        <v>1900</v>
      </c>
      <c r="J253" s="325" t="s">
        <v>1901</v>
      </c>
      <c r="K253" s="326" t="s">
        <v>1407</v>
      </c>
      <c r="L253" s="327" t="s">
        <v>1380</v>
      </c>
      <c r="M253" s="328">
        <v>120000</v>
      </c>
      <c r="N253" s="329">
        <v>257325</v>
      </c>
      <c r="O253" s="330">
        <v>42738</v>
      </c>
      <c r="P253" s="331">
        <v>1</v>
      </c>
      <c r="Q253" s="332">
        <v>1</v>
      </c>
      <c r="R253" s="329">
        <v>0</v>
      </c>
      <c r="S253" s="333">
        <v>257325</v>
      </c>
      <c r="T253" s="333">
        <f t="shared" si="3"/>
        <v>0</v>
      </c>
      <c r="U253" s="334"/>
    </row>
    <row r="254" spans="1:21" ht="90">
      <c r="A254" s="321">
        <v>784</v>
      </c>
      <c r="B254" s="322">
        <v>792</v>
      </c>
      <c r="C254" s="323">
        <v>257</v>
      </c>
      <c r="D254" s="323">
        <v>249</v>
      </c>
      <c r="E254" s="323">
        <v>249</v>
      </c>
      <c r="F254" s="323">
        <v>249</v>
      </c>
      <c r="G254" s="323">
        <v>249</v>
      </c>
      <c r="H254" s="323">
        <v>247</v>
      </c>
      <c r="I254" s="324" t="s">
        <v>1902</v>
      </c>
      <c r="J254" s="325" t="s">
        <v>1903</v>
      </c>
      <c r="K254" s="326" t="s">
        <v>1384</v>
      </c>
      <c r="L254" s="327" t="s">
        <v>1380</v>
      </c>
      <c r="M254" s="328">
        <v>15000</v>
      </c>
      <c r="N254" s="329">
        <v>24625</v>
      </c>
      <c r="O254" s="330">
        <v>42746</v>
      </c>
      <c r="P254" s="331">
        <v>1</v>
      </c>
      <c r="Q254" s="332">
        <v>1</v>
      </c>
      <c r="R254" s="329">
        <v>0</v>
      </c>
      <c r="S254" s="333">
        <v>24625</v>
      </c>
      <c r="T254" s="333">
        <f t="shared" si="3"/>
        <v>0</v>
      </c>
      <c r="U254" s="334"/>
    </row>
    <row r="255" spans="1:21" ht="150">
      <c r="A255" s="321">
        <v>995</v>
      </c>
      <c r="B255" s="322">
        <v>1003</v>
      </c>
      <c r="C255" s="323">
        <v>258</v>
      </c>
      <c r="D255" s="323">
        <v>250</v>
      </c>
      <c r="E255" s="323">
        <v>250</v>
      </c>
      <c r="F255" s="323">
        <v>250</v>
      </c>
      <c r="G255" s="323">
        <v>250</v>
      </c>
      <c r="H255" s="323">
        <v>248</v>
      </c>
      <c r="I255" s="324" t="s">
        <v>1904</v>
      </c>
      <c r="J255" s="325" t="s">
        <v>1905</v>
      </c>
      <c r="K255" s="326" t="s">
        <v>1384</v>
      </c>
      <c r="L255" s="327" t="s">
        <v>1380</v>
      </c>
      <c r="M255" s="328">
        <v>15000</v>
      </c>
      <c r="N255" s="329">
        <v>21562</v>
      </c>
      <c r="O255" s="330">
        <v>42591</v>
      </c>
      <c r="P255" s="331">
        <v>1</v>
      </c>
      <c r="Q255" s="332">
        <v>1</v>
      </c>
      <c r="R255" s="329">
        <v>0</v>
      </c>
      <c r="S255" s="333">
        <v>21562</v>
      </c>
      <c r="T255" s="333">
        <f t="shared" si="3"/>
        <v>0</v>
      </c>
      <c r="U255" s="334"/>
    </row>
    <row r="256" spans="1:21" ht="150">
      <c r="A256" s="321">
        <v>1035</v>
      </c>
      <c r="B256" s="322">
        <v>1043</v>
      </c>
      <c r="C256" s="323">
        <v>266</v>
      </c>
      <c r="D256" s="323">
        <v>251</v>
      </c>
      <c r="E256" s="323">
        <v>251</v>
      </c>
      <c r="F256" s="323">
        <v>251</v>
      </c>
      <c r="G256" s="323">
        <v>251</v>
      </c>
      <c r="H256" s="323">
        <v>249</v>
      </c>
      <c r="I256" s="324" t="s">
        <v>1906</v>
      </c>
      <c r="J256" s="325" t="s">
        <v>1907</v>
      </c>
      <c r="K256" s="326" t="s">
        <v>1384</v>
      </c>
      <c r="L256" s="327" t="s">
        <v>1380</v>
      </c>
      <c r="M256" s="328">
        <v>15000</v>
      </c>
      <c r="N256" s="329">
        <v>24320</v>
      </c>
      <c r="O256" s="330">
        <v>42650</v>
      </c>
      <c r="P256" s="331">
        <v>1</v>
      </c>
      <c r="Q256" s="332">
        <v>1</v>
      </c>
      <c r="R256" s="329">
        <v>0</v>
      </c>
      <c r="S256" s="333">
        <v>24320</v>
      </c>
      <c r="T256" s="333">
        <f t="shared" si="3"/>
        <v>0</v>
      </c>
      <c r="U256" s="334"/>
    </row>
    <row r="257" spans="1:21" ht="75">
      <c r="A257" s="321">
        <v>622</v>
      </c>
      <c r="B257" s="322">
        <v>632</v>
      </c>
      <c r="C257" s="323">
        <v>278</v>
      </c>
      <c r="D257" s="323">
        <v>252</v>
      </c>
      <c r="E257" s="323">
        <v>252</v>
      </c>
      <c r="F257" s="323">
        <v>252</v>
      </c>
      <c r="G257" s="323">
        <v>252</v>
      </c>
      <c r="H257" s="323">
        <v>250</v>
      </c>
      <c r="I257" s="324" t="s">
        <v>1908</v>
      </c>
      <c r="J257" s="325" t="s">
        <v>1909</v>
      </c>
      <c r="K257" s="326" t="s">
        <v>1384</v>
      </c>
      <c r="L257" s="327" t="s">
        <v>1380</v>
      </c>
      <c r="M257" s="328">
        <v>10000</v>
      </c>
      <c r="N257" s="329">
        <v>24725</v>
      </c>
      <c r="O257" s="330">
        <v>42625</v>
      </c>
      <c r="P257" s="331">
        <v>1</v>
      </c>
      <c r="Q257" s="332">
        <v>1</v>
      </c>
      <c r="R257" s="329">
        <v>0</v>
      </c>
      <c r="S257" s="333">
        <v>24725</v>
      </c>
      <c r="T257" s="333">
        <f t="shared" si="3"/>
        <v>0</v>
      </c>
      <c r="U257" s="334"/>
    </row>
    <row r="258" spans="1:21" ht="120">
      <c r="A258" s="321">
        <v>543</v>
      </c>
      <c r="B258" s="322">
        <v>553</v>
      </c>
      <c r="C258" s="323">
        <v>289</v>
      </c>
      <c r="D258" s="323">
        <v>253</v>
      </c>
      <c r="E258" s="323">
        <v>253</v>
      </c>
      <c r="F258" s="323">
        <v>253</v>
      </c>
      <c r="G258" s="323">
        <v>253</v>
      </c>
      <c r="H258" s="323">
        <v>251</v>
      </c>
      <c r="I258" s="324" t="s">
        <v>1910</v>
      </c>
      <c r="J258" s="325" t="s">
        <v>1620</v>
      </c>
      <c r="K258" s="326" t="s">
        <v>1384</v>
      </c>
      <c r="L258" s="327" t="s">
        <v>1380</v>
      </c>
      <c r="M258" s="328">
        <v>8000</v>
      </c>
      <c r="N258" s="329">
        <v>22849</v>
      </c>
      <c r="O258" s="330">
        <v>42611</v>
      </c>
      <c r="P258" s="331">
        <v>1</v>
      </c>
      <c r="Q258" s="332">
        <v>1</v>
      </c>
      <c r="R258" s="329">
        <v>0</v>
      </c>
      <c r="S258" s="333">
        <v>22849</v>
      </c>
      <c r="T258" s="333">
        <f t="shared" si="3"/>
        <v>0</v>
      </c>
      <c r="U258" s="334"/>
    </row>
    <row r="259" spans="1:21" ht="90">
      <c r="A259" s="321">
        <v>362</v>
      </c>
      <c r="B259" s="322">
        <v>374</v>
      </c>
      <c r="C259" s="323">
        <v>388</v>
      </c>
      <c r="D259" s="323">
        <v>254</v>
      </c>
      <c r="E259" s="323">
        <v>254</v>
      </c>
      <c r="F259" s="323">
        <v>254</v>
      </c>
      <c r="G259" s="323">
        <v>254</v>
      </c>
      <c r="H259" s="323">
        <v>252</v>
      </c>
      <c r="I259" s="324" t="s">
        <v>1911</v>
      </c>
      <c r="J259" s="325" t="s">
        <v>1912</v>
      </c>
      <c r="K259" s="326" t="s">
        <v>1379</v>
      </c>
      <c r="L259" s="327" t="s">
        <v>1380</v>
      </c>
      <c r="M259" s="328">
        <v>10000</v>
      </c>
      <c r="N259" s="329">
        <v>24100</v>
      </c>
      <c r="O259" s="330">
        <v>42586</v>
      </c>
      <c r="P259" s="331">
        <v>1</v>
      </c>
      <c r="Q259" s="332">
        <v>1</v>
      </c>
      <c r="R259" s="329">
        <v>0</v>
      </c>
      <c r="S259" s="333">
        <v>24100</v>
      </c>
      <c r="T259" s="333">
        <f t="shared" si="3"/>
        <v>0</v>
      </c>
      <c r="U259" s="334"/>
    </row>
    <row r="260" spans="1:21" ht="180">
      <c r="A260" s="321">
        <v>984</v>
      </c>
      <c r="B260" s="322">
        <v>992</v>
      </c>
      <c r="C260" s="323">
        <v>394</v>
      </c>
      <c r="D260" s="323">
        <v>255</v>
      </c>
      <c r="E260" s="323">
        <v>255</v>
      </c>
      <c r="F260" s="323">
        <v>255</v>
      </c>
      <c r="G260" s="323">
        <v>255</v>
      </c>
      <c r="H260" s="323">
        <v>253</v>
      </c>
      <c r="I260" s="324" t="s">
        <v>1913</v>
      </c>
      <c r="J260" s="325" t="s">
        <v>1914</v>
      </c>
      <c r="K260" s="326" t="s">
        <v>1384</v>
      </c>
      <c r="L260" s="327" t="s">
        <v>1380</v>
      </c>
      <c r="M260" s="328">
        <v>10000</v>
      </c>
      <c r="N260" s="329">
        <v>24951</v>
      </c>
      <c r="O260" s="330">
        <v>42643</v>
      </c>
      <c r="P260" s="331">
        <v>1</v>
      </c>
      <c r="Q260" s="332">
        <v>1</v>
      </c>
      <c r="R260" s="329">
        <v>0</v>
      </c>
      <c r="S260" s="333">
        <v>24951</v>
      </c>
      <c r="T260" s="333">
        <f t="shared" si="3"/>
        <v>0</v>
      </c>
      <c r="U260" s="334"/>
    </row>
    <row r="261" spans="1:21" ht="105">
      <c r="A261" s="321">
        <v>154</v>
      </c>
      <c r="B261" s="322">
        <v>178</v>
      </c>
      <c r="C261" s="323">
        <v>397</v>
      </c>
      <c r="D261" s="323">
        <v>256</v>
      </c>
      <c r="E261" s="323">
        <v>256</v>
      </c>
      <c r="F261" s="323">
        <v>256</v>
      </c>
      <c r="G261" s="323">
        <v>256</v>
      </c>
      <c r="H261" s="323">
        <v>254</v>
      </c>
      <c r="I261" s="324" t="s">
        <v>1915</v>
      </c>
      <c r="J261" s="325" t="s">
        <v>1916</v>
      </c>
      <c r="K261" s="326" t="s">
        <v>1407</v>
      </c>
      <c r="L261" s="327" t="s">
        <v>1380</v>
      </c>
      <c r="M261" s="328">
        <v>95000</v>
      </c>
      <c r="N261" s="329">
        <v>147394</v>
      </c>
      <c r="O261" s="330">
        <v>42726</v>
      </c>
      <c r="P261" s="331">
        <v>1</v>
      </c>
      <c r="Q261" s="332">
        <v>1</v>
      </c>
      <c r="R261" s="329">
        <v>0</v>
      </c>
      <c r="S261" s="333">
        <v>147394</v>
      </c>
      <c r="T261" s="333">
        <f t="shared" si="3"/>
        <v>0</v>
      </c>
      <c r="U261" s="334"/>
    </row>
    <row r="262" spans="1:21" ht="150">
      <c r="A262" s="321">
        <v>1156</v>
      </c>
      <c r="B262" s="322">
        <v>1164</v>
      </c>
      <c r="C262" s="323">
        <v>1357</v>
      </c>
      <c r="D262" s="323">
        <v>257</v>
      </c>
      <c r="E262" s="323">
        <v>257</v>
      </c>
      <c r="F262" s="323">
        <v>257</v>
      </c>
      <c r="G262" s="323">
        <v>257</v>
      </c>
      <c r="H262" s="323">
        <v>255</v>
      </c>
      <c r="I262" s="324" t="s">
        <v>1917</v>
      </c>
      <c r="J262" s="325" t="s">
        <v>1918</v>
      </c>
      <c r="K262" s="326" t="s">
        <v>1384</v>
      </c>
      <c r="L262" s="327" t="s">
        <v>1380</v>
      </c>
      <c r="M262" s="328">
        <v>5000</v>
      </c>
      <c r="N262" s="329">
        <v>15663</v>
      </c>
      <c r="O262" s="330">
        <v>42604</v>
      </c>
      <c r="P262" s="331">
        <v>1</v>
      </c>
      <c r="Q262" s="332">
        <v>1</v>
      </c>
      <c r="R262" s="329">
        <v>0</v>
      </c>
      <c r="S262" s="333">
        <v>15663</v>
      </c>
      <c r="T262" s="333">
        <f t="shared" si="3"/>
        <v>0</v>
      </c>
      <c r="U262" s="334"/>
    </row>
    <row r="263" spans="1:21" ht="165">
      <c r="A263" s="321">
        <v>550</v>
      </c>
      <c r="B263" s="322">
        <v>560</v>
      </c>
      <c r="C263" s="323">
        <v>284</v>
      </c>
      <c r="D263" s="323">
        <v>258</v>
      </c>
      <c r="E263" s="323">
        <v>258</v>
      </c>
      <c r="F263" s="323">
        <v>258</v>
      </c>
      <c r="G263" s="323">
        <v>258</v>
      </c>
      <c r="H263" s="323">
        <v>256</v>
      </c>
      <c r="I263" s="324" t="s">
        <v>1919</v>
      </c>
      <c r="J263" s="325" t="s">
        <v>1920</v>
      </c>
      <c r="K263" s="326" t="s">
        <v>1384</v>
      </c>
      <c r="L263" s="327" t="s">
        <v>1380</v>
      </c>
      <c r="M263" s="328">
        <v>15000</v>
      </c>
      <c r="N263" s="329">
        <v>5000</v>
      </c>
      <c r="O263" s="330">
        <v>42614</v>
      </c>
      <c r="P263" s="331">
        <v>1</v>
      </c>
      <c r="Q263" s="332">
        <v>1</v>
      </c>
      <c r="R263" s="329">
        <v>0</v>
      </c>
      <c r="S263" s="333">
        <v>5000</v>
      </c>
      <c r="T263" s="333">
        <f t="shared" si="3"/>
        <v>0</v>
      </c>
      <c r="U263" s="334"/>
    </row>
    <row r="264" spans="1:21" ht="150">
      <c r="A264" s="321">
        <v>157</v>
      </c>
      <c r="B264" s="322">
        <v>168</v>
      </c>
      <c r="C264" s="323">
        <v>353</v>
      </c>
      <c r="D264" s="323">
        <v>259</v>
      </c>
      <c r="E264" s="323">
        <v>259</v>
      </c>
      <c r="F264" s="323">
        <v>259</v>
      </c>
      <c r="G264" s="323">
        <v>259</v>
      </c>
      <c r="H264" s="323">
        <v>257</v>
      </c>
      <c r="I264" s="324" t="s">
        <v>1921</v>
      </c>
      <c r="J264" s="325" t="s">
        <v>1922</v>
      </c>
      <c r="K264" s="326" t="s">
        <v>1391</v>
      </c>
      <c r="L264" s="327" t="s">
        <v>1380</v>
      </c>
      <c r="M264" s="328">
        <v>350000</v>
      </c>
      <c r="N264" s="329">
        <v>341263</v>
      </c>
      <c r="O264" s="330">
        <v>42839</v>
      </c>
      <c r="P264" s="331">
        <v>1</v>
      </c>
      <c r="Q264" s="332">
        <v>1</v>
      </c>
      <c r="R264" s="329">
        <v>0</v>
      </c>
      <c r="S264" s="333">
        <v>341263</v>
      </c>
      <c r="T264" s="333">
        <f t="shared" ref="T264:T327" si="4">N264-R264-S264</f>
        <v>0</v>
      </c>
      <c r="U264" s="334"/>
    </row>
    <row r="265" spans="1:21" ht="135">
      <c r="A265" s="321">
        <v>90</v>
      </c>
      <c r="B265" s="322">
        <v>142</v>
      </c>
      <c r="C265" s="323">
        <v>207</v>
      </c>
      <c r="D265" s="323">
        <v>260</v>
      </c>
      <c r="E265" s="323">
        <v>260</v>
      </c>
      <c r="F265" s="323">
        <v>260</v>
      </c>
      <c r="G265" s="323">
        <v>260</v>
      </c>
      <c r="H265" s="323">
        <v>258</v>
      </c>
      <c r="I265" s="324" t="s">
        <v>1923</v>
      </c>
      <c r="J265" s="325" t="s">
        <v>1924</v>
      </c>
      <c r="K265" s="326" t="s">
        <v>1407</v>
      </c>
      <c r="L265" s="327" t="s">
        <v>1380</v>
      </c>
      <c r="M265" s="328">
        <v>250000</v>
      </c>
      <c r="N265" s="329">
        <v>148690</v>
      </c>
      <c r="O265" s="330">
        <v>42874</v>
      </c>
      <c r="P265" s="331">
        <v>1</v>
      </c>
      <c r="Q265" s="332">
        <v>1</v>
      </c>
      <c r="R265" s="329">
        <v>70125</v>
      </c>
      <c r="S265" s="333">
        <v>78565</v>
      </c>
      <c r="T265" s="333">
        <f t="shared" si="4"/>
        <v>0</v>
      </c>
      <c r="U265" s="334"/>
    </row>
    <row r="266" spans="1:21" ht="165">
      <c r="A266" s="321">
        <v>1081</v>
      </c>
      <c r="B266" s="322">
        <v>1089</v>
      </c>
      <c r="C266" s="323">
        <v>285</v>
      </c>
      <c r="D266" s="323">
        <v>261</v>
      </c>
      <c r="E266" s="323">
        <v>261</v>
      </c>
      <c r="F266" s="323">
        <v>261</v>
      </c>
      <c r="G266" s="323">
        <v>261</v>
      </c>
      <c r="H266" s="323">
        <v>259</v>
      </c>
      <c r="I266" s="324" t="s">
        <v>1925</v>
      </c>
      <c r="J266" s="325" t="s">
        <v>1926</v>
      </c>
      <c r="K266" s="326" t="s">
        <v>1384</v>
      </c>
      <c r="L266" s="327" t="s">
        <v>1380</v>
      </c>
      <c r="M266" s="328">
        <v>20000</v>
      </c>
      <c r="N266" s="329">
        <v>4684</v>
      </c>
      <c r="O266" s="330">
        <v>42633</v>
      </c>
      <c r="P266" s="331">
        <v>1</v>
      </c>
      <c r="Q266" s="332">
        <v>1</v>
      </c>
      <c r="R266" s="329">
        <v>0</v>
      </c>
      <c r="S266" s="333">
        <v>4684</v>
      </c>
      <c r="T266" s="333">
        <f t="shared" si="4"/>
        <v>0</v>
      </c>
      <c r="U266" s="334"/>
    </row>
    <row r="267" spans="1:21" ht="90">
      <c r="A267" s="321">
        <v>979</v>
      </c>
      <c r="B267" s="322">
        <v>987</v>
      </c>
      <c r="C267" s="323">
        <v>241</v>
      </c>
      <c r="D267" s="323">
        <v>262</v>
      </c>
      <c r="E267" s="323">
        <v>262</v>
      </c>
      <c r="F267" s="323">
        <v>262</v>
      </c>
      <c r="G267" s="323">
        <v>262</v>
      </c>
      <c r="H267" s="323">
        <v>260</v>
      </c>
      <c r="I267" s="324" t="s">
        <v>1927</v>
      </c>
      <c r="J267" s="325" t="s">
        <v>1928</v>
      </c>
      <c r="K267" s="326" t="s">
        <v>1384</v>
      </c>
      <c r="L267" s="327" t="s">
        <v>1380</v>
      </c>
      <c r="M267" s="328">
        <v>15000</v>
      </c>
      <c r="N267" s="329">
        <v>24325</v>
      </c>
      <c r="O267" s="330">
        <v>42825</v>
      </c>
      <c r="P267" s="331">
        <v>1</v>
      </c>
      <c r="Q267" s="332">
        <v>1</v>
      </c>
      <c r="R267" s="329">
        <v>0</v>
      </c>
      <c r="S267" s="333">
        <v>24325</v>
      </c>
      <c r="T267" s="333">
        <f t="shared" si="4"/>
        <v>0</v>
      </c>
      <c r="U267" s="334"/>
    </row>
    <row r="268" spans="1:21" ht="75">
      <c r="A268" s="321">
        <v>540</v>
      </c>
      <c r="B268" s="322">
        <v>550</v>
      </c>
      <c r="C268" s="323">
        <v>277</v>
      </c>
      <c r="D268" s="323">
        <v>263</v>
      </c>
      <c r="E268" s="323">
        <v>263</v>
      </c>
      <c r="F268" s="323">
        <v>263</v>
      </c>
      <c r="G268" s="323">
        <v>263</v>
      </c>
      <c r="H268" s="323">
        <v>261</v>
      </c>
      <c r="I268" s="324" t="s">
        <v>1929</v>
      </c>
      <c r="J268" s="325" t="s">
        <v>1893</v>
      </c>
      <c r="K268" s="326" t="s">
        <v>1384</v>
      </c>
      <c r="L268" s="327" t="s">
        <v>1380</v>
      </c>
      <c r="M268" s="328">
        <v>8000</v>
      </c>
      <c r="N268" s="329">
        <v>24675</v>
      </c>
      <c r="O268" s="330">
        <v>42612</v>
      </c>
      <c r="P268" s="331">
        <v>1</v>
      </c>
      <c r="Q268" s="332">
        <v>1</v>
      </c>
      <c r="R268" s="329">
        <v>0</v>
      </c>
      <c r="S268" s="333">
        <v>24675</v>
      </c>
      <c r="T268" s="333">
        <f t="shared" si="4"/>
        <v>0</v>
      </c>
      <c r="U268" s="334"/>
    </row>
    <row r="269" spans="1:21" ht="150">
      <c r="A269" s="321">
        <v>104</v>
      </c>
      <c r="B269" s="322">
        <v>156</v>
      </c>
      <c r="C269" s="323">
        <v>263</v>
      </c>
      <c r="D269" s="323">
        <v>264</v>
      </c>
      <c r="E269" s="323">
        <v>264</v>
      </c>
      <c r="F269" s="323">
        <v>264</v>
      </c>
      <c r="G269" s="323">
        <v>264</v>
      </c>
      <c r="H269" s="323">
        <v>262</v>
      </c>
      <c r="I269" s="324" t="s">
        <v>1930</v>
      </c>
      <c r="J269" s="325" t="s">
        <v>1931</v>
      </c>
      <c r="K269" s="326" t="s">
        <v>1388</v>
      </c>
      <c r="L269" s="327" t="s">
        <v>1380</v>
      </c>
      <c r="M269" s="328">
        <v>200000</v>
      </c>
      <c r="N269" s="329">
        <v>114269</v>
      </c>
      <c r="O269" s="330">
        <v>42858</v>
      </c>
      <c r="P269" s="331">
        <v>1</v>
      </c>
      <c r="Q269" s="332">
        <v>1</v>
      </c>
      <c r="R269" s="329">
        <v>0</v>
      </c>
      <c r="S269" s="333">
        <v>114269</v>
      </c>
      <c r="T269" s="333">
        <f t="shared" si="4"/>
        <v>0</v>
      </c>
      <c r="U269" s="334"/>
    </row>
    <row r="270" spans="1:21" ht="105">
      <c r="A270" s="321">
        <v>1142</v>
      </c>
      <c r="B270" s="322">
        <v>1150</v>
      </c>
      <c r="C270" s="323">
        <v>283</v>
      </c>
      <c r="D270" s="323">
        <v>265</v>
      </c>
      <c r="E270" s="323">
        <v>265</v>
      </c>
      <c r="F270" s="323">
        <v>265</v>
      </c>
      <c r="G270" s="323">
        <v>265</v>
      </c>
      <c r="H270" s="323">
        <v>263</v>
      </c>
      <c r="I270" s="324" t="s">
        <v>1932</v>
      </c>
      <c r="J270" s="325" t="s">
        <v>1933</v>
      </c>
      <c r="K270" s="326" t="s">
        <v>1384</v>
      </c>
      <c r="L270" s="327" t="s">
        <v>1380</v>
      </c>
      <c r="M270" s="328">
        <v>15000</v>
      </c>
      <c r="N270" s="329">
        <v>23380</v>
      </c>
      <c r="O270" s="330">
        <v>42612</v>
      </c>
      <c r="P270" s="331">
        <v>1</v>
      </c>
      <c r="Q270" s="332">
        <v>1</v>
      </c>
      <c r="R270" s="329">
        <v>0</v>
      </c>
      <c r="S270" s="333">
        <v>23380</v>
      </c>
      <c r="T270" s="333">
        <f t="shared" si="4"/>
        <v>0</v>
      </c>
      <c r="U270" s="334"/>
    </row>
    <row r="271" spans="1:21" ht="105">
      <c r="A271" s="321" t="s">
        <v>706</v>
      </c>
      <c r="B271" s="322" t="s">
        <v>706</v>
      </c>
      <c r="C271" s="323" t="s">
        <v>706</v>
      </c>
      <c r="D271" s="323">
        <v>266</v>
      </c>
      <c r="E271" s="323">
        <v>266</v>
      </c>
      <c r="F271" s="323">
        <v>266</v>
      </c>
      <c r="G271" s="323">
        <v>266</v>
      </c>
      <c r="H271" s="323">
        <v>264</v>
      </c>
      <c r="I271" s="324" t="s">
        <v>1934</v>
      </c>
      <c r="J271" s="325" t="s">
        <v>1935</v>
      </c>
      <c r="K271" s="326" t="s">
        <v>1384</v>
      </c>
      <c r="L271" s="327" t="s">
        <v>1380</v>
      </c>
      <c r="M271" s="328">
        <v>0</v>
      </c>
      <c r="N271" s="329">
        <v>342333</v>
      </c>
      <c r="O271" s="330">
        <v>42685</v>
      </c>
      <c r="P271" s="331">
        <v>1</v>
      </c>
      <c r="Q271" s="332">
        <v>1</v>
      </c>
      <c r="R271" s="329">
        <v>0</v>
      </c>
      <c r="S271" s="333">
        <v>342333</v>
      </c>
      <c r="T271" s="333">
        <f t="shared" si="4"/>
        <v>0</v>
      </c>
      <c r="U271" s="334"/>
    </row>
    <row r="272" spans="1:21" ht="60">
      <c r="A272" s="321" t="s">
        <v>706</v>
      </c>
      <c r="B272" s="322" t="s">
        <v>706</v>
      </c>
      <c r="C272" s="323" t="s">
        <v>706</v>
      </c>
      <c r="D272" s="323">
        <v>267</v>
      </c>
      <c r="E272" s="323">
        <v>267</v>
      </c>
      <c r="F272" s="323">
        <v>267</v>
      </c>
      <c r="G272" s="323">
        <v>267</v>
      </c>
      <c r="H272" s="323">
        <v>265</v>
      </c>
      <c r="I272" s="324" t="s">
        <v>1936</v>
      </c>
      <c r="J272" s="325" t="s">
        <v>1937</v>
      </c>
      <c r="K272" s="326" t="s">
        <v>1388</v>
      </c>
      <c r="L272" s="327" t="s">
        <v>1380</v>
      </c>
      <c r="M272" s="328">
        <v>0</v>
      </c>
      <c r="N272" s="329">
        <v>12483</v>
      </c>
      <c r="O272" s="330">
        <v>42591</v>
      </c>
      <c r="P272" s="331">
        <v>1</v>
      </c>
      <c r="Q272" s="332">
        <v>1</v>
      </c>
      <c r="R272" s="329">
        <v>0</v>
      </c>
      <c r="S272" s="333">
        <v>12483</v>
      </c>
      <c r="T272" s="333">
        <f t="shared" si="4"/>
        <v>0</v>
      </c>
      <c r="U272" s="334"/>
    </row>
    <row r="273" spans="1:21" ht="105">
      <c r="A273" s="321" t="s">
        <v>706</v>
      </c>
      <c r="B273" s="322" t="s">
        <v>706</v>
      </c>
      <c r="C273" s="323" t="s">
        <v>706</v>
      </c>
      <c r="D273" s="323">
        <v>268</v>
      </c>
      <c r="E273" s="323">
        <v>268</v>
      </c>
      <c r="F273" s="323">
        <v>268</v>
      </c>
      <c r="G273" s="323">
        <v>268</v>
      </c>
      <c r="H273" s="323">
        <v>266</v>
      </c>
      <c r="I273" s="324" t="s">
        <v>1938</v>
      </c>
      <c r="J273" s="325" t="s">
        <v>1939</v>
      </c>
      <c r="K273" s="326" t="s">
        <v>1379</v>
      </c>
      <c r="L273" s="327" t="s">
        <v>1380</v>
      </c>
      <c r="M273" s="328">
        <v>20000</v>
      </c>
      <c r="N273" s="329">
        <v>46500</v>
      </c>
      <c r="O273" s="330">
        <v>42772</v>
      </c>
      <c r="P273" s="331">
        <v>1</v>
      </c>
      <c r="Q273" s="332">
        <v>1</v>
      </c>
      <c r="R273" s="329">
        <v>0</v>
      </c>
      <c r="S273" s="333">
        <v>46500</v>
      </c>
      <c r="T273" s="333">
        <f t="shared" si="4"/>
        <v>0</v>
      </c>
      <c r="U273" s="334"/>
    </row>
    <row r="274" spans="1:21" ht="210">
      <c r="A274" s="321">
        <v>16</v>
      </c>
      <c r="B274" s="322">
        <v>65</v>
      </c>
      <c r="C274" s="323">
        <v>226</v>
      </c>
      <c r="D274" s="323">
        <v>269</v>
      </c>
      <c r="E274" s="323">
        <v>269</v>
      </c>
      <c r="F274" s="323">
        <v>269</v>
      </c>
      <c r="G274" s="323">
        <v>269</v>
      </c>
      <c r="H274" s="323">
        <v>267</v>
      </c>
      <c r="I274" s="324" t="s">
        <v>1940</v>
      </c>
      <c r="J274" s="325" t="s">
        <v>1941</v>
      </c>
      <c r="K274" s="326" t="s">
        <v>1391</v>
      </c>
      <c r="L274" s="327" t="s">
        <v>1380</v>
      </c>
      <c r="M274" s="328">
        <v>517000</v>
      </c>
      <c r="N274" s="329">
        <v>449205</v>
      </c>
      <c r="O274" s="330">
        <v>42979</v>
      </c>
      <c r="P274" s="331">
        <v>1</v>
      </c>
      <c r="Q274" s="332">
        <v>1</v>
      </c>
      <c r="R274" s="329">
        <v>0</v>
      </c>
      <c r="S274" s="333">
        <v>449205</v>
      </c>
      <c r="T274" s="333">
        <f t="shared" si="4"/>
        <v>0</v>
      </c>
      <c r="U274" s="334"/>
    </row>
    <row r="275" spans="1:21" ht="180">
      <c r="A275" s="321">
        <v>725</v>
      </c>
      <c r="B275" s="322">
        <v>733</v>
      </c>
      <c r="C275" s="323">
        <v>1052</v>
      </c>
      <c r="D275" s="323">
        <v>270</v>
      </c>
      <c r="E275" s="323">
        <v>270</v>
      </c>
      <c r="F275" s="323">
        <v>270</v>
      </c>
      <c r="G275" s="323">
        <v>270</v>
      </c>
      <c r="H275" s="323">
        <v>268</v>
      </c>
      <c r="I275" s="324" t="s">
        <v>1942</v>
      </c>
      <c r="J275" s="325" t="s">
        <v>1943</v>
      </c>
      <c r="K275" s="326" t="s">
        <v>1384</v>
      </c>
      <c r="L275" s="327" t="s">
        <v>1380</v>
      </c>
      <c r="M275" s="328">
        <v>3000</v>
      </c>
      <c r="N275" s="329">
        <v>6050</v>
      </c>
      <c r="O275" s="330">
        <v>42599</v>
      </c>
      <c r="P275" s="331">
        <v>1</v>
      </c>
      <c r="Q275" s="332">
        <v>1</v>
      </c>
      <c r="R275" s="329">
        <v>0</v>
      </c>
      <c r="S275" s="333">
        <v>6050</v>
      </c>
      <c r="T275" s="333">
        <f t="shared" si="4"/>
        <v>0</v>
      </c>
      <c r="U275" s="334"/>
    </row>
    <row r="276" spans="1:21" ht="120">
      <c r="A276" s="321">
        <v>815</v>
      </c>
      <c r="B276" s="322">
        <v>823</v>
      </c>
      <c r="C276" s="323">
        <v>1124</v>
      </c>
      <c r="D276" s="323">
        <v>271</v>
      </c>
      <c r="E276" s="323">
        <v>271</v>
      </c>
      <c r="F276" s="323">
        <v>271</v>
      </c>
      <c r="G276" s="323">
        <v>271</v>
      </c>
      <c r="H276" s="323">
        <v>269</v>
      </c>
      <c r="I276" s="324" t="s">
        <v>1944</v>
      </c>
      <c r="J276" s="325" t="s">
        <v>1945</v>
      </c>
      <c r="K276" s="326" t="s">
        <v>1384</v>
      </c>
      <c r="L276" s="327" t="s">
        <v>1380</v>
      </c>
      <c r="M276" s="328">
        <v>3000</v>
      </c>
      <c r="N276" s="329">
        <v>5500</v>
      </c>
      <c r="O276" s="330">
        <v>42594</v>
      </c>
      <c r="P276" s="331">
        <v>1</v>
      </c>
      <c r="Q276" s="332">
        <v>1</v>
      </c>
      <c r="R276" s="329">
        <v>0</v>
      </c>
      <c r="S276" s="333">
        <v>5500</v>
      </c>
      <c r="T276" s="333">
        <f t="shared" si="4"/>
        <v>0</v>
      </c>
      <c r="U276" s="334"/>
    </row>
    <row r="277" spans="1:21" ht="120">
      <c r="A277" s="321">
        <v>837</v>
      </c>
      <c r="B277" s="322">
        <v>845</v>
      </c>
      <c r="C277" s="323">
        <v>1141</v>
      </c>
      <c r="D277" s="323">
        <v>272</v>
      </c>
      <c r="E277" s="323">
        <v>272</v>
      </c>
      <c r="F277" s="323">
        <v>272</v>
      </c>
      <c r="G277" s="323">
        <v>272</v>
      </c>
      <c r="H277" s="323">
        <v>270</v>
      </c>
      <c r="I277" s="324" t="s">
        <v>1946</v>
      </c>
      <c r="J277" s="325" t="s">
        <v>1947</v>
      </c>
      <c r="K277" s="326" t="s">
        <v>1384</v>
      </c>
      <c r="L277" s="327" t="s">
        <v>1380</v>
      </c>
      <c r="M277" s="328">
        <v>3000</v>
      </c>
      <c r="N277" s="329">
        <v>4600</v>
      </c>
      <c r="O277" s="330">
        <v>42597</v>
      </c>
      <c r="P277" s="331">
        <v>1</v>
      </c>
      <c r="Q277" s="332">
        <v>1</v>
      </c>
      <c r="R277" s="329">
        <v>0</v>
      </c>
      <c r="S277" s="333">
        <v>4600</v>
      </c>
      <c r="T277" s="333">
        <f t="shared" si="4"/>
        <v>0</v>
      </c>
      <c r="U277" s="334"/>
    </row>
    <row r="278" spans="1:21" ht="120">
      <c r="A278" s="321">
        <v>869</v>
      </c>
      <c r="B278" s="322">
        <v>877</v>
      </c>
      <c r="C278" s="323">
        <v>1162</v>
      </c>
      <c r="D278" s="323">
        <v>273</v>
      </c>
      <c r="E278" s="323">
        <v>273</v>
      </c>
      <c r="F278" s="323">
        <v>273</v>
      </c>
      <c r="G278" s="323">
        <v>273</v>
      </c>
      <c r="H278" s="323">
        <v>271</v>
      </c>
      <c r="I278" s="324" t="s">
        <v>1948</v>
      </c>
      <c r="J278" s="325" t="s">
        <v>1949</v>
      </c>
      <c r="K278" s="326" t="s">
        <v>1384</v>
      </c>
      <c r="L278" s="327" t="s">
        <v>1380</v>
      </c>
      <c r="M278" s="328">
        <v>3000</v>
      </c>
      <c r="N278" s="329">
        <v>5600</v>
      </c>
      <c r="O278" s="330">
        <v>42601</v>
      </c>
      <c r="P278" s="331">
        <v>1</v>
      </c>
      <c r="Q278" s="332">
        <v>1</v>
      </c>
      <c r="R278" s="329">
        <v>0</v>
      </c>
      <c r="S278" s="333">
        <v>5600</v>
      </c>
      <c r="T278" s="333">
        <f t="shared" si="4"/>
        <v>0</v>
      </c>
      <c r="U278" s="334"/>
    </row>
    <row r="279" spans="1:21" ht="405">
      <c r="A279" s="321">
        <v>99</v>
      </c>
      <c r="B279" s="322">
        <v>46</v>
      </c>
      <c r="C279" s="323">
        <v>75</v>
      </c>
      <c r="D279" s="323">
        <v>274</v>
      </c>
      <c r="E279" s="323">
        <v>274</v>
      </c>
      <c r="F279" s="323">
        <v>274</v>
      </c>
      <c r="G279" s="323">
        <v>274</v>
      </c>
      <c r="H279" s="323">
        <v>272</v>
      </c>
      <c r="I279" s="324" t="s">
        <v>1950</v>
      </c>
      <c r="J279" s="325" t="s">
        <v>1951</v>
      </c>
      <c r="K279" s="326" t="s">
        <v>1391</v>
      </c>
      <c r="L279" s="327" t="s">
        <v>1380</v>
      </c>
      <c r="M279" s="328">
        <v>300000</v>
      </c>
      <c r="N279" s="329">
        <v>520873</v>
      </c>
      <c r="O279" s="330">
        <v>42993</v>
      </c>
      <c r="P279" s="331">
        <v>1</v>
      </c>
      <c r="Q279" s="332">
        <v>1</v>
      </c>
      <c r="R279" s="329">
        <v>2343</v>
      </c>
      <c r="S279" s="333">
        <v>518530</v>
      </c>
      <c r="T279" s="333">
        <f t="shared" si="4"/>
        <v>0</v>
      </c>
      <c r="U279" s="334"/>
    </row>
    <row r="280" spans="1:21" ht="120">
      <c r="A280" s="321">
        <v>192</v>
      </c>
      <c r="B280" s="322">
        <v>115</v>
      </c>
      <c r="C280" s="323">
        <v>165</v>
      </c>
      <c r="D280" s="323">
        <v>275</v>
      </c>
      <c r="E280" s="323">
        <v>275</v>
      </c>
      <c r="F280" s="323">
        <v>275</v>
      </c>
      <c r="G280" s="323">
        <v>275</v>
      </c>
      <c r="H280" s="323">
        <v>273</v>
      </c>
      <c r="I280" s="324" t="s">
        <v>1952</v>
      </c>
      <c r="J280" s="325" t="s">
        <v>1953</v>
      </c>
      <c r="K280" s="326" t="s">
        <v>1407</v>
      </c>
      <c r="L280" s="327" t="s">
        <v>1380</v>
      </c>
      <c r="M280" s="328">
        <v>125000</v>
      </c>
      <c r="N280" s="329">
        <v>393575</v>
      </c>
      <c r="O280" s="330">
        <v>42873</v>
      </c>
      <c r="P280" s="331">
        <v>1</v>
      </c>
      <c r="Q280" s="332">
        <v>1</v>
      </c>
      <c r="R280" s="329">
        <v>44477</v>
      </c>
      <c r="S280" s="333">
        <v>349098</v>
      </c>
      <c r="T280" s="333">
        <f t="shared" si="4"/>
        <v>0</v>
      </c>
      <c r="U280" s="334" t="s">
        <v>1728</v>
      </c>
    </row>
    <row r="281" spans="1:21" ht="120">
      <c r="A281" s="321">
        <v>722</v>
      </c>
      <c r="B281" s="322">
        <v>730</v>
      </c>
      <c r="C281" s="323">
        <v>236</v>
      </c>
      <c r="D281" s="323">
        <v>276</v>
      </c>
      <c r="E281" s="323">
        <v>276</v>
      </c>
      <c r="F281" s="323">
        <v>276</v>
      </c>
      <c r="G281" s="323">
        <v>276</v>
      </c>
      <c r="H281" s="323">
        <v>274</v>
      </c>
      <c r="I281" s="324" t="s">
        <v>1954</v>
      </c>
      <c r="J281" s="325" t="s">
        <v>1955</v>
      </c>
      <c r="K281" s="326" t="s">
        <v>1384</v>
      </c>
      <c r="L281" s="327" t="s">
        <v>1380</v>
      </c>
      <c r="M281" s="328">
        <v>25000</v>
      </c>
      <c r="N281" s="329">
        <v>23704</v>
      </c>
      <c r="O281" s="330">
        <v>42678</v>
      </c>
      <c r="P281" s="331">
        <v>1</v>
      </c>
      <c r="Q281" s="332">
        <v>1</v>
      </c>
      <c r="R281" s="329">
        <v>0</v>
      </c>
      <c r="S281" s="333">
        <v>23704</v>
      </c>
      <c r="T281" s="333">
        <f t="shared" si="4"/>
        <v>0</v>
      </c>
      <c r="U281" s="334"/>
    </row>
    <row r="282" spans="1:21" ht="90">
      <c r="A282" s="321">
        <v>742</v>
      </c>
      <c r="B282" s="322">
        <v>750</v>
      </c>
      <c r="C282" s="323">
        <v>238</v>
      </c>
      <c r="D282" s="323">
        <v>277</v>
      </c>
      <c r="E282" s="323">
        <v>277</v>
      </c>
      <c r="F282" s="323">
        <v>277</v>
      </c>
      <c r="G282" s="323">
        <v>277</v>
      </c>
      <c r="H282" s="323">
        <v>275</v>
      </c>
      <c r="I282" s="324" t="s">
        <v>1956</v>
      </c>
      <c r="J282" s="325" t="s">
        <v>1957</v>
      </c>
      <c r="K282" s="326" t="s">
        <v>1384</v>
      </c>
      <c r="L282" s="327" t="s">
        <v>1380</v>
      </c>
      <c r="M282" s="328">
        <v>20000</v>
      </c>
      <c r="N282" s="329">
        <v>14962</v>
      </c>
      <c r="O282" s="330">
        <v>42643</v>
      </c>
      <c r="P282" s="331">
        <v>1</v>
      </c>
      <c r="Q282" s="332">
        <v>1</v>
      </c>
      <c r="R282" s="329">
        <v>0</v>
      </c>
      <c r="S282" s="333">
        <v>14962</v>
      </c>
      <c r="T282" s="333">
        <f t="shared" si="4"/>
        <v>0</v>
      </c>
      <c r="U282" s="334"/>
    </row>
    <row r="283" spans="1:21" ht="45">
      <c r="A283" s="321" t="s">
        <v>706</v>
      </c>
      <c r="B283" s="322" t="s">
        <v>706</v>
      </c>
      <c r="C283" s="323" t="s">
        <v>706</v>
      </c>
      <c r="D283" s="323">
        <v>278</v>
      </c>
      <c r="E283" s="323">
        <v>278</v>
      </c>
      <c r="F283" s="323">
        <v>278</v>
      </c>
      <c r="G283" s="323">
        <v>278</v>
      </c>
      <c r="H283" s="323">
        <v>276</v>
      </c>
      <c r="I283" s="324" t="s">
        <v>1958</v>
      </c>
      <c r="J283" s="325" t="s">
        <v>1959</v>
      </c>
      <c r="K283" s="326" t="s">
        <v>1391</v>
      </c>
      <c r="L283" s="327" t="s">
        <v>1380</v>
      </c>
      <c r="M283" s="328">
        <v>0</v>
      </c>
      <c r="N283" s="329">
        <v>12500</v>
      </c>
      <c r="O283" s="330">
        <v>42629</v>
      </c>
      <c r="P283" s="331">
        <v>1</v>
      </c>
      <c r="Q283" s="332">
        <v>1</v>
      </c>
      <c r="R283" s="329">
        <v>0</v>
      </c>
      <c r="S283" s="333">
        <v>12500</v>
      </c>
      <c r="T283" s="333">
        <f t="shared" si="4"/>
        <v>0</v>
      </c>
      <c r="U283" s="334"/>
    </row>
    <row r="284" spans="1:21" ht="150">
      <c r="A284" s="321">
        <v>138</v>
      </c>
      <c r="B284" s="322">
        <v>143</v>
      </c>
      <c r="C284" s="323">
        <v>343</v>
      </c>
      <c r="D284" s="323">
        <v>279</v>
      </c>
      <c r="E284" s="323">
        <v>279</v>
      </c>
      <c r="F284" s="323">
        <v>279</v>
      </c>
      <c r="G284" s="323">
        <v>279</v>
      </c>
      <c r="H284" s="323">
        <v>277</v>
      </c>
      <c r="I284" s="324" t="s">
        <v>1960</v>
      </c>
      <c r="J284" s="325" t="s">
        <v>1961</v>
      </c>
      <c r="K284" s="326" t="s">
        <v>1388</v>
      </c>
      <c r="L284" s="327" t="s">
        <v>1380</v>
      </c>
      <c r="M284" s="328">
        <v>160000</v>
      </c>
      <c r="N284" s="329">
        <v>241281</v>
      </c>
      <c r="O284" s="330">
        <v>42731</v>
      </c>
      <c r="P284" s="331">
        <v>1</v>
      </c>
      <c r="Q284" s="332">
        <v>1</v>
      </c>
      <c r="R284" s="329">
        <v>0</v>
      </c>
      <c r="S284" s="333">
        <v>241281</v>
      </c>
      <c r="T284" s="333">
        <f t="shared" si="4"/>
        <v>0</v>
      </c>
      <c r="U284" s="334"/>
    </row>
    <row r="285" spans="1:21" ht="75">
      <c r="A285" s="321">
        <v>757</v>
      </c>
      <c r="B285" s="322">
        <v>765</v>
      </c>
      <c r="C285" s="323">
        <v>303</v>
      </c>
      <c r="D285" s="323">
        <v>280</v>
      </c>
      <c r="E285" s="323">
        <v>280</v>
      </c>
      <c r="F285" s="323">
        <v>280</v>
      </c>
      <c r="G285" s="323">
        <v>280</v>
      </c>
      <c r="H285" s="323">
        <v>278</v>
      </c>
      <c r="I285" s="324" t="s">
        <v>1962</v>
      </c>
      <c r="J285" s="325" t="s">
        <v>1963</v>
      </c>
      <c r="K285" s="326" t="s">
        <v>1384</v>
      </c>
      <c r="L285" s="327" t="s">
        <v>1380</v>
      </c>
      <c r="M285" s="328">
        <v>15000</v>
      </c>
      <c r="N285" s="329">
        <v>15765</v>
      </c>
      <c r="O285" s="330">
        <v>42649</v>
      </c>
      <c r="P285" s="331">
        <v>1</v>
      </c>
      <c r="Q285" s="332">
        <v>1</v>
      </c>
      <c r="R285" s="329">
        <v>0</v>
      </c>
      <c r="S285" s="333">
        <v>15765</v>
      </c>
      <c r="T285" s="333">
        <f t="shared" si="4"/>
        <v>0</v>
      </c>
      <c r="U285" s="334"/>
    </row>
    <row r="286" spans="1:21" ht="105">
      <c r="A286" s="321">
        <v>1097</v>
      </c>
      <c r="B286" s="322">
        <v>1105</v>
      </c>
      <c r="C286" s="323">
        <v>320</v>
      </c>
      <c r="D286" s="323">
        <v>281</v>
      </c>
      <c r="E286" s="323">
        <v>281</v>
      </c>
      <c r="F286" s="323">
        <v>281</v>
      </c>
      <c r="G286" s="323">
        <v>281</v>
      </c>
      <c r="H286" s="323">
        <v>279</v>
      </c>
      <c r="I286" s="324" t="s">
        <v>1964</v>
      </c>
      <c r="J286" s="325" t="s">
        <v>1965</v>
      </c>
      <c r="K286" s="326" t="s">
        <v>1384</v>
      </c>
      <c r="L286" s="327" t="s">
        <v>1380</v>
      </c>
      <c r="M286" s="328">
        <v>3000</v>
      </c>
      <c r="N286" s="329">
        <v>11407</v>
      </c>
      <c r="O286" s="330">
        <v>42614</v>
      </c>
      <c r="P286" s="331">
        <v>1</v>
      </c>
      <c r="Q286" s="332">
        <v>1</v>
      </c>
      <c r="R286" s="329">
        <v>0</v>
      </c>
      <c r="S286" s="333">
        <v>11407</v>
      </c>
      <c r="T286" s="333">
        <f t="shared" si="4"/>
        <v>0</v>
      </c>
      <c r="U286" s="334"/>
    </row>
    <row r="287" spans="1:21" ht="90">
      <c r="A287" s="321">
        <v>841</v>
      </c>
      <c r="B287" s="322">
        <v>849</v>
      </c>
      <c r="C287" s="323">
        <v>360</v>
      </c>
      <c r="D287" s="323">
        <v>282</v>
      </c>
      <c r="E287" s="323">
        <v>282</v>
      </c>
      <c r="F287" s="323">
        <v>282</v>
      </c>
      <c r="G287" s="323">
        <v>282</v>
      </c>
      <c r="H287" s="323">
        <v>280</v>
      </c>
      <c r="I287" s="324" t="s">
        <v>1966</v>
      </c>
      <c r="J287" s="325" t="s">
        <v>1967</v>
      </c>
      <c r="K287" s="326" t="s">
        <v>1384</v>
      </c>
      <c r="L287" s="327" t="s">
        <v>1380</v>
      </c>
      <c r="M287" s="328">
        <v>12000</v>
      </c>
      <c r="N287" s="329">
        <v>24875</v>
      </c>
      <c r="O287" s="330">
        <v>42692</v>
      </c>
      <c r="P287" s="331">
        <v>1</v>
      </c>
      <c r="Q287" s="332">
        <v>1</v>
      </c>
      <c r="R287" s="329">
        <v>0</v>
      </c>
      <c r="S287" s="333">
        <v>24875</v>
      </c>
      <c r="T287" s="333">
        <f t="shared" si="4"/>
        <v>0</v>
      </c>
      <c r="U287" s="334"/>
    </row>
    <row r="288" spans="1:21" ht="105">
      <c r="A288" s="321">
        <v>978</v>
      </c>
      <c r="B288" s="322">
        <v>986</v>
      </c>
      <c r="C288" s="323">
        <v>389</v>
      </c>
      <c r="D288" s="323">
        <v>283</v>
      </c>
      <c r="E288" s="323">
        <v>283</v>
      </c>
      <c r="F288" s="323">
        <v>283</v>
      </c>
      <c r="G288" s="323">
        <v>283</v>
      </c>
      <c r="H288" s="323">
        <v>281</v>
      </c>
      <c r="I288" s="324" t="s">
        <v>1968</v>
      </c>
      <c r="J288" s="325" t="s">
        <v>1969</v>
      </c>
      <c r="K288" s="326" t="s">
        <v>1384</v>
      </c>
      <c r="L288" s="327" t="s">
        <v>1380</v>
      </c>
      <c r="M288" s="328">
        <v>20000</v>
      </c>
      <c r="N288" s="329">
        <v>24825</v>
      </c>
      <c r="O288" s="330">
        <v>42625</v>
      </c>
      <c r="P288" s="331">
        <v>1</v>
      </c>
      <c r="Q288" s="332">
        <v>1</v>
      </c>
      <c r="R288" s="329">
        <v>0</v>
      </c>
      <c r="S288" s="333">
        <v>24825</v>
      </c>
      <c r="T288" s="333">
        <f t="shared" si="4"/>
        <v>0</v>
      </c>
      <c r="U288" s="334"/>
    </row>
    <row r="289" spans="1:21" ht="105">
      <c r="A289" s="321">
        <v>586</v>
      </c>
      <c r="B289" s="322">
        <v>596</v>
      </c>
      <c r="C289" s="323">
        <v>301</v>
      </c>
      <c r="D289" s="323">
        <v>284</v>
      </c>
      <c r="E289" s="323">
        <v>284</v>
      </c>
      <c r="F289" s="323">
        <v>284</v>
      </c>
      <c r="G289" s="323">
        <v>284</v>
      </c>
      <c r="H289" s="323">
        <v>282</v>
      </c>
      <c r="I289" s="324" t="s">
        <v>1970</v>
      </c>
      <c r="J289" s="325" t="s">
        <v>1971</v>
      </c>
      <c r="K289" s="326" t="s">
        <v>1384</v>
      </c>
      <c r="L289" s="327" t="s">
        <v>1380</v>
      </c>
      <c r="M289" s="328">
        <v>10000</v>
      </c>
      <c r="N289" s="329">
        <v>21364</v>
      </c>
      <c r="O289" s="330">
        <v>42653</v>
      </c>
      <c r="P289" s="331">
        <v>1</v>
      </c>
      <c r="Q289" s="332">
        <v>1</v>
      </c>
      <c r="R289" s="329">
        <v>0</v>
      </c>
      <c r="S289" s="333">
        <v>21364</v>
      </c>
      <c r="T289" s="333">
        <f t="shared" si="4"/>
        <v>0</v>
      </c>
      <c r="U289" s="334"/>
    </row>
    <row r="290" spans="1:21" ht="165">
      <c r="A290" s="321">
        <v>887</v>
      </c>
      <c r="B290" s="322">
        <v>895</v>
      </c>
      <c r="C290" s="323">
        <v>315</v>
      </c>
      <c r="D290" s="323">
        <v>285</v>
      </c>
      <c r="E290" s="323">
        <v>285</v>
      </c>
      <c r="F290" s="323">
        <v>285</v>
      </c>
      <c r="G290" s="323">
        <v>285</v>
      </c>
      <c r="H290" s="323">
        <v>283</v>
      </c>
      <c r="I290" s="324" t="s">
        <v>1972</v>
      </c>
      <c r="J290" s="325" t="s">
        <v>1973</v>
      </c>
      <c r="K290" s="326" t="s">
        <v>1384</v>
      </c>
      <c r="L290" s="327" t="s">
        <v>1380</v>
      </c>
      <c r="M290" s="328">
        <v>10000</v>
      </c>
      <c r="N290" s="329">
        <v>5700</v>
      </c>
      <c r="O290" s="330">
        <v>42660</v>
      </c>
      <c r="P290" s="331">
        <v>1</v>
      </c>
      <c r="Q290" s="332">
        <v>1</v>
      </c>
      <c r="R290" s="329">
        <v>0</v>
      </c>
      <c r="S290" s="333">
        <v>5700</v>
      </c>
      <c r="T290" s="333">
        <f t="shared" si="4"/>
        <v>0</v>
      </c>
      <c r="U290" s="334"/>
    </row>
    <row r="291" spans="1:21" ht="120">
      <c r="A291" s="321">
        <v>1080</v>
      </c>
      <c r="B291" s="322">
        <v>1088</v>
      </c>
      <c r="C291" s="323">
        <v>319</v>
      </c>
      <c r="D291" s="323">
        <v>286</v>
      </c>
      <c r="E291" s="323">
        <v>286</v>
      </c>
      <c r="F291" s="323">
        <v>286</v>
      </c>
      <c r="G291" s="323">
        <v>286</v>
      </c>
      <c r="H291" s="323">
        <v>284</v>
      </c>
      <c r="I291" s="324" t="s">
        <v>1974</v>
      </c>
      <c r="J291" s="325" t="s">
        <v>1975</v>
      </c>
      <c r="K291" s="326" t="s">
        <v>1384</v>
      </c>
      <c r="L291" s="327" t="s">
        <v>1380</v>
      </c>
      <c r="M291" s="328">
        <v>30000</v>
      </c>
      <c r="N291" s="329">
        <v>24201</v>
      </c>
      <c r="O291" s="330">
        <v>42706</v>
      </c>
      <c r="P291" s="331">
        <v>1</v>
      </c>
      <c r="Q291" s="332">
        <v>1</v>
      </c>
      <c r="R291" s="329">
        <v>0</v>
      </c>
      <c r="S291" s="333">
        <v>24201</v>
      </c>
      <c r="T291" s="333">
        <f t="shared" si="4"/>
        <v>0</v>
      </c>
      <c r="U291" s="334"/>
    </row>
    <row r="292" spans="1:21" ht="135">
      <c r="A292" s="321">
        <v>1090</v>
      </c>
      <c r="B292" s="322">
        <v>1098</v>
      </c>
      <c r="C292" s="323">
        <v>339</v>
      </c>
      <c r="D292" s="323">
        <v>287</v>
      </c>
      <c r="E292" s="323">
        <v>287</v>
      </c>
      <c r="F292" s="323">
        <v>287</v>
      </c>
      <c r="G292" s="323">
        <v>287</v>
      </c>
      <c r="H292" s="323">
        <v>285</v>
      </c>
      <c r="I292" s="324" t="s">
        <v>1976</v>
      </c>
      <c r="J292" s="325" t="s">
        <v>1977</v>
      </c>
      <c r="K292" s="326" t="s">
        <v>1384</v>
      </c>
      <c r="L292" s="327" t="s">
        <v>1380</v>
      </c>
      <c r="M292" s="328">
        <v>5000</v>
      </c>
      <c r="N292" s="329">
        <v>23425</v>
      </c>
      <c r="O292" s="330">
        <v>42655</v>
      </c>
      <c r="P292" s="331">
        <v>1</v>
      </c>
      <c r="Q292" s="332">
        <v>1</v>
      </c>
      <c r="R292" s="329">
        <v>0</v>
      </c>
      <c r="S292" s="333">
        <v>23425</v>
      </c>
      <c r="T292" s="333">
        <f t="shared" si="4"/>
        <v>0</v>
      </c>
      <c r="U292" s="334"/>
    </row>
    <row r="293" spans="1:21" ht="90">
      <c r="A293" s="321">
        <v>627</v>
      </c>
      <c r="B293" s="322">
        <v>637</v>
      </c>
      <c r="C293" s="323">
        <v>980</v>
      </c>
      <c r="D293" s="323">
        <v>288</v>
      </c>
      <c r="E293" s="323">
        <v>288</v>
      </c>
      <c r="F293" s="323">
        <v>288</v>
      </c>
      <c r="G293" s="323">
        <v>288</v>
      </c>
      <c r="H293" s="323">
        <v>286</v>
      </c>
      <c r="I293" s="324" t="s">
        <v>1978</v>
      </c>
      <c r="J293" s="325" t="s">
        <v>1979</v>
      </c>
      <c r="K293" s="326" t="s">
        <v>1384</v>
      </c>
      <c r="L293" s="327" t="s">
        <v>1380</v>
      </c>
      <c r="M293" s="328">
        <v>10000</v>
      </c>
      <c r="N293" s="329">
        <v>12400</v>
      </c>
      <c r="O293" s="330">
        <v>42642</v>
      </c>
      <c r="P293" s="331">
        <v>1</v>
      </c>
      <c r="Q293" s="332">
        <v>1</v>
      </c>
      <c r="R293" s="329">
        <v>0</v>
      </c>
      <c r="S293" s="333">
        <v>12400</v>
      </c>
      <c r="T293" s="333">
        <f t="shared" si="4"/>
        <v>0</v>
      </c>
      <c r="U293" s="334"/>
    </row>
    <row r="294" spans="1:21" ht="195">
      <c r="A294" s="321">
        <v>1106</v>
      </c>
      <c r="B294" s="322">
        <v>1114</v>
      </c>
      <c r="C294" s="323">
        <v>1323</v>
      </c>
      <c r="D294" s="323">
        <v>289</v>
      </c>
      <c r="E294" s="323">
        <v>289</v>
      </c>
      <c r="F294" s="323">
        <v>289</v>
      </c>
      <c r="G294" s="323">
        <v>289</v>
      </c>
      <c r="H294" s="323">
        <v>287</v>
      </c>
      <c r="I294" s="324" t="s">
        <v>1980</v>
      </c>
      <c r="J294" s="325" t="s">
        <v>1981</v>
      </c>
      <c r="K294" s="326" t="s">
        <v>1384</v>
      </c>
      <c r="L294" s="327" t="s">
        <v>1380</v>
      </c>
      <c r="M294" s="328">
        <v>10000</v>
      </c>
      <c r="N294" s="329">
        <v>11850</v>
      </c>
      <c r="O294" s="330">
        <v>42639</v>
      </c>
      <c r="P294" s="331">
        <v>1</v>
      </c>
      <c r="Q294" s="332">
        <v>1</v>
      </c>
      <c r="R294" s="329">
        <v>0</v>
      </c>
      <c r="S294" s="333">
        <v>11850</v>
      </c>
      <c r="T294" s="333">
        <f t="shared" si="4"/>
        <v>0</v>
      </c>
      <c r="U294" s="334"/>
    </row>
    <row r="295" spans="1:21" ht="120">
      <c r="A295" s="321">
        <v>587</v>
      </c>
      <c r="B295" s="322">
        <v>597</v>
      </c>
      <c r="C295" s="323">
        <v>302</v>
      </c>
      <c r="D295" s="323">
        <v>290</v>
      </c>
      <c r="E295" s="323">
        <v>290</v>
      </c>
      <c r="F295" s="323">
        <v>290</v>
      </c>
      <c r="G295" s="323">
        <v>290</v>
      </c>
      <c r="H295" s="323">
        <v>288</v>
      </c>
      <c r="I295" s="324" t="s">
        <v>1982</v>
      </c>
      <c r="J295" s="325" t="s">
        <v>1983</v>
      </c>
      <c r="K295" s="326" t="s">
        <v>1384</v>
      </c>
      <c r="L295" s="327" t="s">
        <v>1380</v>
      </c>
      <c r="M295" s="328">
        <v>15000</v>
      </c>
      <c r="N295" s="329">
        <v>13964</v>
      </c>
      <c r="O295" s="330">
        <v>42669</v>
      </c>
      <c r="P295" s="331">
        <v>1</v>
      </c>
      <c r="Q295" s="332">
        <v>1</v>
      </c>
      <c r="R295" s="329">
        <v>0</v>
      </c>
      <c r="S295" s="333">
        <v>13964</v>
      </c>
      <c r="T295" s="333">
        <f t="shared" si="4"/>
        <v>0</v>
      </c>
      <c r="U295" s="334"/>
    </row>
    <row r="296" spans="1:21" ht="165">
      <c r="A296" s="321" t="s">
        <v>706</v>
      </c>
      <c r="B296" s="322" t="s">
        <v>706</v>
      </c>
      <c r="C296" s="323" t="s">
        <v>706</v>
      </c>
      <c r="D296" s="323">
        <v>291</v>
      </c>
      <c r="E296" s="323">
        <v>291</v>
      </c>
      <c r="F296" s="323">
        <v>291</v>
      </c>
      <c r="G296" s="323">
        <v>291</v>
      </c>
      <c r="H296" s="323">
        <v>289</v>
      </c>
      <c r="I296" s="324" t="s">
        <v>1984</v>
      </c>
      <c r="J296" s="325" t="s">
        <v>1985</v>
      </c>
      <c r="K296" s="326" t="s">
        <v>1388</v>
      </c>
      <c r="L296" s="327" t="s">
        <v>1380</v>
      </c>
      <c r="M296" s="328">
        <v>0</v>
      </c>
      <c r="N296" s="329">
        <v>23295</v>
      </c>
      <c r="O296" s="330">
        <v>42661</v>
      </c>
      <c r="P296" s="331">
        <v>1</v>
      </c>
      <c r="Q296" s="332">
        <v>1</v>
      </c>
      <c r="R296" s="329">
        <v>0</v>
      </c>
      <c r="S296" s="333">
        <v>23295</v>
      </c>
      <c r="T296" s="333">
        <f t="shared" si="4"/>
        <v>0</v>
      </c>
      <c r="U296" s="334"/>
    </row>
    <row r="297" spans="1:21" ht="135">
      <c r="A297" s="321">
        <v>159</v>
      </c>
      <c r="B297" s="322">
        <v>101</v>
      </c>
      <c r="C297" s="323">
        <v>222</v>
      </c>
      <c r="D297" s="323">
        <v>292</v>
      </c>
      <c r="E297" s="323">
        <v>292</v>
      </c>
      <c r="F297" s="323">
        <v>292</v>
      </c>
      <c r="G297" s="323">
        <v>292</v>
      </c>
      <c r="H297" s="323">
        <v>290</v>
      </c>
      <c r="I297" s="324" t="s">
        <v>1986</v>
      </c>
      <c r="J297" s="325" t="s">
        <v>1987</v>
      </c>
      <c r="K297" s="326" t="s">
        <v>1391</v>
      </c>
      <c r="L297" s="327" t="s">
        <v>1380</v>
      </c>
      <c r="M297" s="328">
        <v>400000</v>
      </c>
      <c r="N297" s="329">
        <v>617750</v>
      </c>
      <c r="O297" s="330">
        <v>42965</v>
      </c>
      <c r="P297" s="331">
        <v>1</v>
      </c>
      <c r="Q297" s="332">
        <v>1</v>
      </c>
      <c r="R297" s="329">
        <v>0</v>
      </c>
      <c r="S297" s="333">
        <v>617750</v>
      </c>
      <c r="T297" s="333">
        <f t="shared" si="4"/>
        <v>0</v>
      </c>
      <c r="U297" s="334"/>
    </row>
    <row r="298" spans="1:21" ht="120">
      <c r="A298" s="321">
        <v>787</v>
      </c>
      <c r="B298" s="322">
        <v>795</v>
      </c>
      <c r="C298" s="323">
        <v>290</v>
      </c>
      <c r="D298" s="323">
        <v>293</v>
      </c>
      <c r="E298" s="323">
        <v>293</v>
      </c>
      <c r="F298" s="323">
        <v>293</v>
      </c>
      <c r="G298" s="323">
        <v>293</v>
      </c>
      <c r="H298" s="323">
        <v>291</v>
      </c>
      <c r="I298" s="324" t="s">
        <v>1988</v>
      </c>
      <c r="J298" s="325" t="s">
        <v>1620</v>
      </c>
      <c r="K298" s="326" t="s">
        <v>1384</v>
      </c>
      <c r="L298" s="327" t="s">
        <v>1380</v>
      </c>
      <c r="M298" s="328">
        <v>8000</v>
      </c>
      <c r="N298" s="329">
        <v>19335</v>
      </c>
      <c r="O298" s="330">
        <v>42626</v>
      </c>
      <c r="P298" s="331">
        <v>1</v>
      </c>
      <c r="Q298" s="332">
        <v>1</v>
      </c>
      <c r="R298" s="329">
        <v>0</v>
      </c>
      <c r="S298" s="333">
        <v>19335</v>
      </c>
      <c r="T298" s="333">
        <f t="shared" si="4"/>
        <v>0</v>
      </c>
      <c r="U298" s="334"/>
    </row>
    <row r="299" spans="1:21" ht="195">
      <c r="A299" s="321">
        <v>387</v>
      </c>
      <c r="B299" s="322">
        <v>399</v>
      </c>
      <c r="C299" s="323">
        <v>322</v>
      </c>
      <c r="D299" s="323">
        <v>294</v>
      </c>
      <c r="E299" s="323">
        <v>294</v>
      </c>
      <c r="F299" s="323">
        <v>294</v>
      </c>
      <c r="G299" s="323">
        <v>294</v>
      </c>
      <c r="H299" s="323">
        <v>292</v>
      </c>
      <c r="I299" s="324" t="s">
        <v>1989</v>
      </c>
      <c r="J299" s="325" t="s">
        <v>1990</v>
      </c>
      <c r="K299" s="326" t="s">
        <v>1379</v>
      </c>
      <c r="L299" s="327" t="s">
        <v>1380</v>
      </c>
      <c r="M299" s="328">
        <v>8500</v>
      </c>
      <c r="N299" s="329">
        <v>5327</v>
      </c>
      <c r="O299" s="330">
        <v>42664</v>
      </c>
      <c r="P299" s="331">
        <v>1</v>
      </c>
      <c r="Q299" s="332">
        <v>1</v>
      </c>
      <c r="R299" s="329">
        <v>0</v>
      </c>
      <c r="S299" s="333">
        <v>5327</v>
      </c>
      <c r="T299" s="333">
        <f t="shared" si="4"/>
        <v>0</v>
      </c>
      <c r="U299" s="334"/>
    </row>
    <row r="300" spans="1:21" ht="150">
      <c r="A300" s="321">
        <v>987</v>
      </c>
      <c r="B300" s="322">
        <v>995</v>
      </c>
      <c r="C300" s="323">
        <v>329</v>
      </c>
      <c r="D300" s="323">
        <v>295</v>
      </c>
      <c r="E300" s="323">
        <v>295</v>
      </c>
      <c r="F300" s="323">
        <v>295</v>
      </c>
      <c r="G300" s="323">
        <v>295</v>
      </c>
      <c r="H300" s="323">
        <v>293</v>
      </c>
      <c r="I300" s="324" t="s">
        <v>1991</v>
      </c>
      <c r="J300" s="325" t="s">
        <v>1992</v>
      </c>
      <c r="K300" s="326" t="s">
        <v>1384</v>
      </c>
      <c r="L300" s="327" t="s">
        <v>1380</v>
      </c>
      <c r="M300" s="328">
        <v>20000</v>
      </c>
      <c r="N300" s="329">
        <v>24968</v>
      </c>
      <c r="O300" s="330">
        <v>42804</v>
      </c>
      <c r="P300" s="331">
        <v>1</v>
      </c>
      <c r="Q300" s="332">
        <v>1</v>
      </c>
      <c r="R300" s="329">
        <v>0</v>
      </c>
      <c r="S300" s="333">
        <v>24968</v>
      </c>
      <c r="T300" s="333">
        <f t="shared" si="4"/>
        <v>0</v>
      </c>
      <c r="U300" s="334"/>
    </row>
    <row r="301" spans="1:21" ht="150">
      <c r="A301" s="321">
        <v>1101</v>
      </c>
      <c r="B301" s="322">
        <v>1109</v>
      </c>
      <c r="C301" s="323">
        <v>330</v>
      </c>
      <c r="D301" s="323">
        <v>296</v>
      </c>
      <c r="E301" s="323">
        <v>296</v>
      </c>
      <c r="F301" s="323">
        <v>296</v>
      </c>
      <c r="G301" s="323">
        <v>296</v>
      </c>
      <c r="H301" s="323">
        <v>294</v>
      </c>
      <c r="I301" s="324" t="s">
        <v>1993</v>
      </c>
      <c r="J301" s="325" t="s">
        <v>1994</v>
      </c>
      <c r="K301" s="326" t="s">
        <v>1384</v>
      </c>
      <c r="L301" s="327" t="s">
        <v>1380</v>
      </c>
      <c r="M301" s="328">
        <v>15000</v>
      </c>
      <c r="N301" s="329">
        <v>24512</v>
      </c>
      <c r="O301" s="330">
        <v>42646</v>
      </c>
      <c r="P301" s="331">
        <v>1</v>
      </c>
      <c r="Q301" s="332">
        <v>1</v>
      </c>
      <c r="R301" s="329">
        <v>0</v>
      </c>
      <c r="S301" s="333">
        <v>24512</v>
      </c>
      <c r="T301" s="333">
        <f t="shared" si="4"/>
        <v>0</v>
      </c>
      <c r="U301" s="334"/>
    </row>
    <row r="302" spans="1:21" ht="150">
      <c r="A302" s="321">
        <v>983</v>
      </c>
      <c r="B302" s="322">
        <v>991</v>
      </c>
      <c r="C302" s="323">
        <v>390</v>
      </c>
      <c r="D302" s="323">
        <v>297</v>
      </c>
      <c r="E302" s="323">
        <v>297</v>
      </c>
      <c r="F302" s="323">
        <v>297</v>
      </c>
      <c r="G302" s="323">
        <v>297</v>
      </c>
      <c r="H302" s="323">
        <v>295</v>
      </c>
      <c r="I302" s="324" t="s">
        <v>1995</v>
      </c>
      <c r="J302" s="325" t="s">
        <v>1996</v>
      </c>
      <c r="K302" s="326" t="s">
        <v>1384</v>
      </c>
      <c r="L302" s="327" t="s">
        <v>1380</v>
      </c>
      <c r="M302" s="328">
        <v>15000</v>
      </c>
      <c r="N302" s="329">
        <v>19760</v>
      </c>
      <c r="O302" s="330">
        <v>42648</v>
      </c>
      <c r="P302" s="331">
        <v>1</v>
      </c>
      <c r="Q302" s="332">
        <v>1</v>
      </c>
      <c r="R302" s="329">
        <v>0</v>
      </c>
      <c r="S302" s="333">
        <v>19760</v>
      </c>
      <c r="T302" s="333">
        <f t="shared" si="4"/>
        <v>0</v>
      </c>
      <c r="U302" s="334"/>
    </row>
    <row r="303" spans="1:21" ht="315">
      <c r="A303" s="321">
        <v>15</v>
      </c>
      <c r="B303" s="322">
        <v>80</v>
      </c>
      <c r="C303" s="323">
        <v>260</v>
      </c>
      <c r="D303" s="323">
        <v>298</v>
      </c>
      <c r="E303" s="323">
        <v>298</v>
      </c>
      <c r="F303" s="323">
        <v>298</v>
      </c>
      <c r="G303" s="323">
        <v>298</v>
      </c>
      <c r="H303" s="323">
        <v>296</v>
      </c>
      <c r="I303" s="324" t="s">
        <v>1997</v>
      </c>
      <c r="J303" s="325" t="s">
        <v>1998</v>
      </c>
      <c r="K303" s="326" t="s">
        <v>1379</v>
      </c>
      <c r="L303" s="327" t="s">
        <v>1380</v>
      </c>
      <c r="M303" s="328">
        <v>200000</v>
      </c>
      <c r="N303" s="329">
        <v>126244</v>
      </c>
      <c r="O303" s="330">
        <v>42737</v>
      </c>
      <c r="P303" s="331">
        <v>1</v>
      </c>
      <c r="Q303" s="332">
        <v>1</v>
      </c>
      <c r="R303" s="329">
        <v>7154</v>
      </c>
      <c r="S303" s="333">
        <v>119090</v>
      </c>
      <c r="T303" s="333">
        <f t="shared" si="4"/>
        <v>0</v>
      </c>
      <c r="U303" s="334"/>
    </row>
    <row r="304" spans="1:21" ht="210">
      <c r="A304" s="321" t="s">
        <v>706</v>
      </c>
      <c r="B304" s="322" t="s">
        <v>706</v>
      </c>
      <c r="C304" s="323" t="s">
        <v>706</v>
      </c>
      <c r="D304" s="323">
        <v>299</v>
      </c>
      <c r="E304" s="323">
        <v>299</v>
      </c>
      <c r="F304" s="323">
        <v>299</v>
      </c>
      <c r="G304" s="323">
        <v>299</v>
      </c>
      <c r="H304" s="323">
        <v>297</v>
      </c>
      <c r="I304" s="324" t="s">
        <v>1999</v>
      </c>
      <c r="J304" s="325" t="s">
        <v>2000</v>
      </c>
      <c r="K304" s="326" t="s">
        <v>1384</v>
      </c>
      <c r="L304" s="327" t="s">
        <v>1380</v>
      </c>
      <c r="M304" s="328">
        <v>0</v>
      </c>
      <c r="N304" s="329">
        <v>40525</v>
      </c>
      <c r="O304" s="330">
        <v>42747</v>
      </c>
      <c r="P304" s="331">
        <v>1</v>
      </c>
      <c r="Q304" s="332">
        <v>1</v>
      </c>
      <c r="R304" s="329">
        <v>0</v>
      </c>
      <c r="S304" s="333">
        <v>40525</v>
      </c>
      <c r="T304" s="333">
        <f t="shared" si="4"/>
        <v>0</v>
      </c>
      <c r="U304" s="334"/>
    </row>
    <row r="305" spans="1:21" ht="165">
      <c r="A305" s="321">
        <v>900</v>
      </c>
      <c r="B305" s="322">
        <v>908</v>
      </c>
      <c r="C305" s="323">
        <v>337</v>
      </c>
      <c r="D305" s="323">
        <v>300</v>
      </c>
      <c r="E305" s="323">
        <v>300</v>
      </c>
      <c r="F305" s="323">
        <v>300</v>
      </c>
      <c r="G305" s="323">
        <v>300</v>
      </c>
      <c r="H305" s="323">
        <v>298</v>
      </c>
      <c r="I305" s="324" t="s">
        <v>2001</v>
      </c>
      <c r="J305" s="325" t="s">
        <v>2002</v>
      </c>
      <c r="K305" s="326" t="s">
        <v>1384</v>
      </c>
      <c r="L305" s="327" t="s">
        <v>1380</v>
      </c>
      <c r="M305" s="328">
        <v>15000</v>
      </c>
      <c r="N305" s="329">
        <v>47113</v>
      </c>
      <c r="O305" s="330">
        <v>42684</v>
      </c>
      <c r="P305" s="331">
        <v>1</v>
      </c>
      <c r="Q305" s="332">
        <v>1</v>
      </c>
      <c r="R305" s="329">
        <v>0</v>
      </c>
      <c r="S305" s="333">
        <v>47113</v>
      </c>
      <c r="T305" s="333">
        <f t="shared" si="4"/>
        <v>0</v>
      </c>
      <c r="U305" s="334"/>
    </row>
    <row r="306" spans="1:21" ht="165">
      <c r="A306" s="321">
        <v>544</v>
      </c>
      <c r="B306" s="322">
        <v>554</v>
      </c>
      <c r="C306" s="323">
        <v>305</v>
      </c>
      <c r="D306" s="323">
        <v>301</v>
      </c>
      <c r="E306" s="323">
        <v>301</v>
      </c>
      <c r="F306" s="323">
        <v>301</v>
      </c>
      <c r="G306" s="323">
        <v>301</v>
      </c>
      <c r="H306" s="323">
        <v>299</v>
      </c>
      <c r="I306" s="324" t="s">
        <v>2003</v>
      </c>
      <c r="J306" s="325" t="s">
        <v>2004</v>
      </c>
      <c r="K306" s="326" t="s">
        <v>1379</v>
      </c>
      <c r="L306" s="327" t="s">
        <v>1380</v>
      </c>
      <c r="M306" s="328">
        <v>12000</v>
      </c>
      <c r="N306" s="329">
        <v>15715</v>
      </c>
      <c r="O306" s="330">
        <v>42717</v>
      </c>
      <c r="P306" s="331">
        <v>1</v>
      </c>
      <c r="Q306" s="332">
        <v>1</v>
      </c>
      <c r="R306" s="329">
        <v>0</v>
      </c>
      <c r="S306" s="333">
        <v>15715</v>
      </c>
      <c r="T306" s="333">
        <f t="shared" si="4"/>
        <v>0</v>
      </c>
      <c r="U306" s="334" t="s">
        <v>2005</v>
      </c>
    </row>
    <row r="307" spans="1:21" ht="165">
      <c r="A307" s="321">
        <v>637</v>
      </c>
      <c r="B307" s="322">
        <v>647</v>
      </c>
      <c r="C307" s="323">
        <v>323</v>
      </c>
      <c r="D307" s="323">
        <v>302</v>
      </c>
      <c r="E307" s="323">
        <v>302</v>
      </c>
      <c r="F307" s="323">
        <v>302</v>
      </c>
      <c r="G307" s="323">
        <v>302</v>
      </c>
      <c r="H307" s="323">
        <v>300</v>
      </c>
      <c r="I307" s="324" t="s">
        <v>2006</v>
      </c>
      <c r="J307" s="325" t="s">
        <v>2007</v>
      </c>
      <c r="K307" s="326" t="s">
        <v>1379</v>
      </c>
      <c r="L307" s="327" t="s">
        <v>1380</v>
      </c>
      <c r="M307" s="328">
        <v>12000</v>
      </c>
      <c r="N307" s="329">
        <v>15715</v>
      </c>
      <c r="O307" s="330">
        <v>42717</v>
      </c>
      <c r="P307" s="331">
        <v>1</v>
      </c>
      <c r="Q307" s="332">
        <v>1</v>
      </c>
      <c r="R307" s="329">
        <v>0</v>
      </c>
      <c r="S307" s="333">
        <v>15715</v>
      </c>
      <c r="T307" s="333">
        <f t="shared" si="4"/>
        <v>0</v>
      </c>
      <c r="U307" s="334" t="s">
        <v>2005</v>
      </c>
    </row>
    <row r="308" spans="1:21" ht="165">
      <c r="A308" s="321">
        <v>775</v>
      </c>
      <c r="B308" s="322">
        <v>783</v>
      </c>
      <c r="C308" s="323">
        <v>336</v>
      </c>
      <c r="D308" s="323">
        <v>303</v>
      </c>
      <c r="E308" s="323">
        <v>303</v>
      </c>
      <c r="F308" s="323">
        <v>303</v>
      </c>
      <c r="G308" s="323">
        <v>303</v>
      </c>
      <c r="H308" s="323">
        <v>301</v>
      </c>
      <c r="I308" s="324" t="s">
        <v>2008</v>
      </c>
      <c r="J308" s="325" t="s">
        <v>2009</v>
      </c>
      <c r="K308" s="326" t="s">
        <v>1379</v>
      </c>
      <c r="L308" s="327" t="s">
        <v>1380</v>
      </c>
      <c r="M308" s="328">
        <v>12000</v>
      </c>
      <c r="N308" s="329">
        <v>15715</v>
      </c>
      <c r="O308" s="330">
        <v>42717</v>
      </c>
      <c r="P308" s="331">
        <v>1</v>
      </c>
      <c r="Q308" s="332">
        <v>1</v>
      </c>
      <c r="R308" s="329">
        <v>0</v>
      </c>
      <c r="S308" s="333">
        <v>15715</v>
      </c>
      <c r="T308" s="333">
        <f t="shared" si="4"/>
        <v>0</v>
      </c>
      <c r="U308" s="334" t="s">
        <v>2005</v>
      </c>
    </row>
    <row r="309" spans="1:21" ht="75">
      <c r="A309" s="321" t="s">
        <v>706</v>
      </c>
      <c r="B309" s="322" t="s">
        <v>706</v>
      </c>
      <c r="C309" s="323">
        <v>309</v>
      </c>
      <c r="D309" s="323">
        <v>304</v>
      </c>
      <c r="E309" s="323">
        <v>304</v>
      </c>
      <c r="F309" s="323">
        <v>304</v>
      </c>
      <c r="G309" s="323">
        <v>304</v>
      </c>
      <c r="H309" s="323">
        <v>302</v>
      </c>
      <c r="I309" s="324" t="s">
        <v>2010</v>
      </c>
      <c r="J309" s="325" t="s">
        <v>2011</v>
      </c>
      <c r="K309" s="326" t="s">
        <v>1384</v>
      </c>
      <c r="L309" s="327" t="s">
        <v>1380</v>
      </c>
      <c r="M309" s="328">
        <v>0</v>
      </c>
      <c r="N309" s="329">
        <v>102045</v>
      </c>
      <c r="O309" s="330">
        <v>42787</v>
      </c>
      <c r="P309" s="331">
        <v>1</v>
      </c>
      <c r="Q309" s="332">
        <v>1</v>
      </c>
      <c r="R309" s="329">
        <v>0</v>
      </c>
      <c r="S309" s="333">
        <v>102045</v>
      </c>
      <c r="T309" s="333">
        <f t="shared" si="4"/>
        <v>0</v>
      </c>
      <c r="U309" s="334"/>
    </row>
    <row r="310" spans="1:21" ht="195">
      <c r="A310" s="321" t="s">
        <v>706</v>
      </c>
      <c r="B310" s="322" t="s">
        <v>706</v>
      </c>
      <c r="C310" s="323">
        <v>663</v>
      </c>
      <c r="D310" s="323">
        <v>305</v>
      </c>
      <c r="E310" s="323">
        <v>305</v>
      </c>
      <c r="F310" s="323">
        <v>305</v>
      </c>
      <c r="G310" s="323">
        <v>305</v>
      </c>
      <c r="H310" s="323">
        <v>303</v>
      </c>
      <c r="I310" s="324" t="s">
        <v>2012</v>
      </c>
      <c r="J310" s="325" t="s">
        <v>2013</v>
      </c>
      <c r="K310" s="326" t="s">
        <v>1384</v>
      </c>
      <c r="L310" s="327" t="s">
        <v>1380</v>
      </c>
      <c r="M310" s="328">
        <v>0</v>
      </c>
      <c r="N310" s="329">
        <v>82522</v>
      </c>
      <c r="O310" s="330">
        <v>42804</v>
      </c>
      <c r="P310" s="331">
        <v>1</v>
      </c>
      <c r="Q310" s="332">
        <v>1</v>
      </c>
      <c r="R310" s="329">
        <v>0</v>
      </c>
      <c r="S310" s="333">
        <v>82522</v>
      </c>
      <c r="T310" s="333">
        <f t="shared" si="4"/>
        <v>0</v>
      </c>
      <c r="U310" s="334"/>
    </row>
    <row r="311" spans="1:21" ht="180">
      <c r="A311" s="321">
        <v>853</v>
      </c>
      <c r="B311" s="322">
        <v>861</v>
      </c>
      <c r="C311" s="323">
        <v>1150</v>
      </c>
      <c r="D311" s="323">
        <v>306</v>
      </c>
      <c r="E311" s="323">
        <v>306</v>
      </c>
      <c r="F311" s="323">
        <v>306</v>
      </c>
      <c r="G311" s="323">
        <v>306</v>
      </c>
      <c r="H311" s="323">
        <v>304</v>
      </c>
      <c r="I311" s="324" t="s">
        <v>2014</v>
      </c>
      <c r="J311" s="325" t="s">
        <v>2015</v>
      </c>
      <c r="K311" s="326" t="s">
        <v>1384</v>
      </c>
      <c r="L311" s="327" t="s">
        <v>1380</v>
      </c>
      <c r="M311" s="328">
        <v>12000</v>
      </c>
      <c r="N311" s="329">
        <v>21364</v>
      </c>
      <c r="O311" s="330">
        <v>42755</v>
      </c>
      <c r="P311" s="331">
        <v>1</v>
      </c>
      <c r="Q311" s="332">
        <v>1</v>
      </c>
      <c r="R311" s="329">
        <v>0</v>
      </c>
      <c r="S311" s="333">
        <v>21364</v>
      </c>
      <c r="T311" s="333">
        <f t="shared" si="4"/>
        <v>0</v>
      </c>
      <c r="U311" s="334"/>
    </row>
    <row r="312" spans="1:21" ht="90">
      <c r="A312" s="321">
        <v>845</v>
      </c>
      <c r="B312" s="322">
        <v>853</v>
      </c>
      <c r="C312" s="323">
        <v>314</v>
      </c>
      <c r="D312" s="323">
        <v>307</v>
      </c>
      <c r="E312" s="323">
        <v>307</v>
      </c>
      <c r="F312" s="323">
        <v>307</v>
      </c>
      <c r="G312" s="323">
        <v>307</v>
      </c>
      <c r="H312" s="323">
        <v>305</v>
      </c>
      <c r="I312" s="324" t="s">
        <v>2016</v>
      </c>
      <c r="J312" s="325" t="s">
        <v>2017</v>
      </c>
      <c r="K312" s="326" t="s">
        <v>1384</v>
      </c>
      <c r="L312" s="327" t="s">
        <v>1380</v>
      </c>
      <c r="M312" s="328">
        <v>15000</v>
      </c>
      <c r="N312" s="329">
        <v>24842</v>
      </c>
      <c r="O312" s="330">
        <v>42655</v>
      </c>
      <c r="P312" s="331">
        <v>1</v>
      </c>
      <c r="Q312" s="332">
        <v>1</v>
      </c>
      <c r="R312" s="329">
        <v>0</v>
      </c>
      <c r="S312" s="333">
        <v>24842</v>
      </c>
      <c r="T312" s="333">
        <f t="shared" si="4"/>
        <v>0</v>
      </c>
      <c r="U312" s="334"/>
    </row>
    <row r="313" spans="1:21" ht="105">
      <c r="A313" s="321">
        <v>980</v>
      </c>
      <c r="B313" s="322">
        <v>988</v>
      </c>
      <c r="C313" s="323">
        <v>317</v>
      </c>
      <c r="D313" s="323">
        <v>308</v>
      </c>
      <c r="E313" s="323">
        <v>308</v>
      </c>
      <c r="F313" s="323">
        <v>308</v>
      </c>
      <c r="G313" s="323">
        <v>308</v>
      </c>
      <c r="H313" s="323">
        <v>306</v>
      </c>
      <c r="I313" s="324" t="s">
        <v>2018</v>
      </c>
      <c r="J313" s="325" t="s">
        <v>2019</v>
      </c>
      <c r="K313" s="326" t="s">
        <v>1384</v>
      </c>
      <c r="L313" s="327" t="s">
        <v>1380</v>
      </c>
      <c r="M313" s="328">
        <v>15000</v>
      </c>
      <c r="N313" s="329">
        <v>21138</v>
      </c>
      <c r="O313" s="330">
        <v>42625</v>
      </c>
      <c r="P313" s="331">
        <v>1</v>
      </c>
      <c r="Q313" s="332">
        <v>1</v>
      </c>
      <c r="R313" s="329">
        <v>0</v>
      </c>
      <c r="S313" s="333">
        <v>21138</v>
      </c>
      <c r="T313" s="333">
        <f t="shared" si="4"/>
        <v>0</v>
      </c>
      <c r="U313" s="334"/>
    </row>
    <row r="314" spans="1:21" ht="195">
      <c r="A314" s="321">
        <v>888</v>
      </c>
      <c r="B314" s="322">
        <v>896</v>
      </c>
      <c r="C314" s="323">
        <v>1176</v>
      </c>
      <c r="D314" s="323">
        <v>309</v>
      </c>
      <c r="E314" s="323">
        <v>309</v>
      </c>
      <c r="F314" s="323">
        <v>309</v>
      </c>
      <c r="G314" s="323">
        <v>309</v>
      </c>
      <c r="H314" s="323">
        <v>307</v>
      </c>
      <c r="I314" s="324" t="s">
        <v>2020</v>
      </c>
      <c r="J314" s="325" t="s">
        <v>2021</v>
      </c>
      <c r="K314" s="326" t="s">
        <v>1384</v>
      </c>
      <c r="L314" s="327" t="s">
        <v>1380</v>
      </c>
      <c r="M314" s="328">
        <v>10000</v>
      </c>
      <c r="N314" s="329">
        <v>16824</v>
      </c>
      <c r="O314" s="330">
        <v>42692</v>
      </c>
      <c r="P314" s="331">
        <v>1</v>
      </c>
      <c r="Q314" s="332">
        <v>1</v>
      </c>
      <c r="R314" s="329">
        <v>0</v>
      </c>
      <c r="S314" s="333">
        <v>16824</v>
      </c>
      <c r="T314" s="333">
        <f t="shared" si="4"/>
        <v>0</v>
      </c>
      <c r="U314" s="334"/>
    </row>
    <row r="315" spans="1:21" ht="150">
      <c r="A315" s="321">
        <v>993</v>
      </c>
      <c r="B315" s="322">
        <v>1001</v>
      </c>
      <c r="C315" s="323">
        <v>395</v>
      </c>
      <c r="D315" s="323">
        <v>310</v>
      </c>
      <c r="E315" s="323">
        <v>310</v>
      </c>
      <c r="F315" s="323">
        <v>310</v>
      </c>
      <c r="G315" s="323">
        <v>310</v>
      </c>
      <c r="H315" s="323">
        <v>308</v>
      </c>
      <c r="I315" s="324" t="s">
        <v>2022</v>
      </c>
      <c r="J315" s="325" t="s">
        <v>2023</v>
      </c>
      <c r="K315" s="326" t="s">
        <v>1384</v>
      </c>
      <c r="L315" s="327" t="s">
        <v>1380</v>
      </c>
      <c r="M315" s="328">
        <v>20000</v>
      </c>
      <c r="N315" s="329">
        <v>24325</v>
      </c>
      <c r="O315" s="330">
        <v>42825</v>
      </c>
      <c r="P315" s="331">
        <v>1</v>
      </c>
      <c r="Q315" s="332">
        <v>1</v>
      </c>
      <c r="R315" s="329">
        <v>0</v>
      </c>
      <c r="S315" s="333">
        <v>24325</v>
      </c>
      <c r="T315" s="333">
        <f t="shared" si="4"/>
        <v>0</v>
      </c>
      <c r="U315" s="334"/>
    </row>
    <row r="316" spans="1:21" ht="90">
      <c r="A316" s="321">
        <v>361</v>
      </c>
      <c r="B316" s="322">
        <v>373</v>
      </c>
      <c r="C316" s="323">
        <v>775</v>
      </c>
      <c r="D316" s="323">
        <v>311</v>
      </c>
      <c r="E316" s="323">
        <v>311</v>
      </c>
      <c r="F316" s="323">
        <v>311</v>
      </c>
      <c r="G316" s="323">
        <v>311</v>
      </c>
      <c r="H316" s="323">
        <v>309</v>
      </c>
      <c r="I316" s="324" t="s">
        <v>2024</v>
      </c>
      <c r="J316" s="325" t="s">
        <v>2025</v>
      </c>
      <c r="K316" s="326" t="s">
        <v>1379</v>
      </c>
      <c r="L316" s="327" t="s">
        <v>1380</v>
      </c>
      <c r="M316" s="328">
        <v>20000</v>
      </c>
      <c r="N316" s="329">
        <v>17600</v>
      </c>
      <c r="O316" s="330">
        <v>42678</v>
      </c>
      <c r="P316" s="331">
        <v>1</v>
      </c>
      <c r="Q316" s="332">
        <v>1</v>
      </c>
      <c r="R316" s="329">
        <v>0</v>
      </c>
      <c r="S316" s="333">
        <v>17600</v>
      </c>
      <c r="T316" s="333">
        <f t="shared" si="4"/>
        <v>0</v>
      </c>
      <c r="U316" s="334"/>
    </row>
    <row r="317" spans="1:21" ht="120">
      <c r="A317" s="321">
        <v>541</v>
      </c>
      <c r="B317" s="322">
        <v>551</v>
      </c>
      <c r="C317" s="323">
        <v>915</v>
      </c>
      <c r="D317" s="323">
        <v>312</v>
      </c>
      <c r="E317" s="323">
        <v>312</v>
      </c>
      <c r="F317" s="323">
        <v>312</v>
      </c>
      <c r="G317" s="323">
        <v>312</v>
      </c>
      <c r="H317" s="323">
        <v>310</v>
      </c>
      <c r="I317" s="324" t="s">
        <v>2026</v>
      </c>
      <c r="J317" s="325" t="s">
        <v>2027</v>
      </c>
      <c r="K317" s="326" t="s">
        <v>1384</v>
      </c>
      <c r="L317" s="327" t="s">
        <v>1380</v>
      </c>
      <c r="M317" s="328">
        <v>10000</v>
      </c>
      <c r="N317" s="329">
        <v>24827</v>
      </c>
      <c r="O317" s="330">
        <v>42625</v>
      </c>
      <c r="P317" s="331">
        <v>1</v>
      </c>
      <c r="Q317" s="332">
        <v>1</v>
      </c>
      <c r="R317" s="329">
        <v>0</v>
      </c>
      <c r="S317" s="333">
        <v>24827</v>
      </c>
      <c r="T317" s="333">
        <f t="shared" si="4"/>
        <v>0</v>
      </c>
      <c r="U317" s="334"/>
    </row>
    <row r="318" spans="1:21" ht="150">
      <c r="A318" s="321" t="s">
        <v>706</v>
      </c>
      <c r="B318" s="322" t="s">
        <v>706</v>
      </c>
      <c r="C318" s="323" t="s">
        <v>706</v>
      </c>
      <c r="D318" s="323">
        <v>313</v>
      </c>
      <c r="E318" s="323">
        <v>313</v>
      </c>
      <c r="F318" s="323">
        <v>313</v>
      </c>
      <c r="G318" s="323">
        <v>313</v>
      </c>
      <c r="H318" s="323">
        <v>311</v>
      </c>
      <c r="I318" s="324" t="s">
        <v>2028</v>
      </c>
      <c r="J318" s="325" t="s">
        <v>2029</v>
      </c>
      <c r="K318" s="326" t="s">
        <v>1391</v>
      </c>
      <c r="L318" s="327" t="s">
        <v>1380</v>
      </c>
      <c r="M318" s="328">
        <v>0</v>
      </c>
      <c r="N318" s="329">
        <v>61449</v>
      </c>
      <c r="O318" s="330">
        <v>42766</v>
      </c>
      <c r="P318" s="331">
        <v>1</v>
      </c>
      <c r="Q318" s="332">
        <v>1</v>
      </c>
      <c r="R318" s="329">
        <v>0</v>
      </c>
      <c r="S318" s="333">
        <v>61449</v>
      </c>
      <c r="T318" s="333">
        <f t="shared" si="4"/>
        <v>0</v>
      </c>
      <c r="U318" s="334"/>
    </row>
    <row r="319" spans="1:21" ht="105">
      <c r="A319" s="321">
        <v>339</v>
      </c>
      <c r="B319" s="322">
        <v>351</v>
      </c>
      <c r="C319" s="323">
        <v>293</v>
      </c>
      <c r="D319" s="323">
        <v>314</v>
      </c>
      <c r="E319" s="323">
        <v>314</v>
      </c>
      <c r="F319" s="323">
        <v>314</v>
      </c>
      <c r="G319" s="323">
        <v>314</v>
      </c>
      <c r="H319" s="323">
        <v>312</v>
      </c>
      <c r="I319" s="324" t="s">
        <v>2030</v>
      </c>
      <c r="J319" s="325" t="s">
        <v>2031</v>
      </c>
      <c r="K319" s="326" t="s">
        <v>1379</v>
      </c>
      <c r="L319" s="327" t="s">
        <v>1380</v>
      </c>
      <c r="M319" s="328">
        <v>35000</v>
      </c>
      <c r="N319" s="329">
        <v>24352</v>
      </c>
      <c r="O319" s="330">
        <v>42634</v>
      </c>
      <c r="P319" s="331">
        <v>1</v>
      </c>
      <c r="Q319" s="332">
        <v>1</v>
      </c>
      <c r="R319" s="329">
        <v>0</v>
      </c>
      <c r="S319" s="333">
        <v>24352</v>
      </c>
      <c r="T319" s="333">
        <f t="shared" si="4"/>
        <v>0</v>
      </c>
      <c r="U319" s="334"/>
    </row>
    <row r="320" spans="1:21" ht="105">
      <c r="A320" s="321" t="s">
        <v>706</v>
      </c>
      <c r="B320" s="322" t="s">
        <v>706</v>
      </c>
      <c r="C320" s="323" t="s">
        <v>706</v>
      </c>
      <c r="D320" s="323">
        <v>315</v>
      </c>
      <c r="E320" s="323">
        <v>315</v>
      </c>
      <c r="F320" s="323">
        <v>315</v>
      </c>
      <c r="G320" s="323">
        <v>315</v>
      </c>
      <c r="H320" s="323">
        <v>313</v>
      </c>
      <c r="I320" s="324" t="s">
        <v>2032</v>
      </c>
      <c r="J320" s="325" t="s">
        <v>2033</v>
      </c>
      <c r="K320" s="326" t="s">
        <v>1384</v>
      </c>
      <c r="L320" s="327" t="s">
        <v>1380</v>
      </c>
      <c r="M320" s="328">
        <v>0</v>
      </c>
      <c r="N320" s="329">
        <v>18796</v>
      </c>
      <c r="O320" s="330">
        <v>42713</v>
      </c>
      <c r="P320" s="331">
        <v>1</v>
      </c>
      <c r="Q320" s="332">
        <v>1</v>
      </c>
      <c r="R320" s="329">
        <v>0</v>
      </c>
      <c r="S320" s="333">
        <v>18796</v>
      </c>
      <c r="T320" s="333">
        <f t="shared" si="4"/>
        <v>0</v>
      </c>
      <c r="U320" s="334"/>
    </row>
    <row r="321" spans="1:21" ht="150">
      <c r="A321" s="321">
        <v>67</v>
      </c>
      <c r="B321" s="322">
        <v>160</v>
      </c>
      <c r="C321" s="323">
        <v>146</v>
      </c>
      <c r="D321" s="323">
        <v>316</v>
      </c>
      <c r="E321" s="323">
        <v>316</v>
      </c>
      <c r="F321" s="323">
        <v>316</v>
      </c>
      <c r="G321" s="323">
        <v>316</v>
      </c>
      <c r="H321" s="323">
        <v>314</v>
      </c>
      <c r="I321" s="324" t="s">
        <v>2034</v>
      </c>
      <c r="J321" s="325" t="s">
        <v>2035</v>
      </c>
      <c r="K321" s="326" t="s">
        <v>1388</v>
      </c>
      <c r="L321" s="327" t="s">
        <v>1380</v>
      </c>
      <c r="M321" s="328">
        <v>300000</v>
      </c>
      <c r="N321" s="329">
        <v>93152</v>
      </c>
      <c r="O321" s="330">
        <v>42828</v>
      </c>
      <c r="P321" s="331">
        <v>1</v>
      </c>
      <c r="Q321" s="332">
        <v>1</v>
      </c>
      <c r="R321" s="329">
        <v>0</v>
      </c>
      <c r="S321" s="333">
        <v>93152</v>
      </c>
      <c r="T321" s="333">
        <f t="shared" si="4"/>
        <v>0</v>
      </c>
      <c r="U321" s="334"/>
    </row>
    <row r="322" spans="1:21" ht="150">
      <c r="A322" s="321">
        <v>49</v>
      </c>
      <c r="B322" s="322">
        <v>132</v>
      </c>
      <c r="C322" s="323">
        <v>227</v>
      </c>
      <c r="D322" s="323">
        <v>317</v>
      </c>
      <c r="E322" s="323">
        <v>317</v>
      </c>
      <c r="F322" s="323">
        <v>317</v>
      </c>
      <c r="G322" s="323">
        <v>317</v>
      </c>
      <c r="H322" s="323">
        <v>315</v>
      </c>
      <c r="I322" s="324" t="s">
        <v>2036</v>
      </c>
      <c r="J322" s="325" t="s">
        <v>2037</v>
      </c>
      <c r="K322" s="325" t="s">
        <v>1391</v>
      </c>
      <c r="L322" s="335" t="s">
        <v>1380</v>
      </c>
      <c r="M322" s="336">
        <v>350000</v>
      </c>
      <c r="N322" s="329">
        <v>782989</v>
      </c>
      <c r="O322" s="330">
        <v>43175</v>
      </c>
      <c r="P322" s="332">
        <v>1</v>
      </c>
      <c r="Q322" s="332">
        <v>0.95</v>
      </c>
      <c r="R322" s="329">
        <v>277178</v>
      </c>
      <c r="S322" s="333">
        <v>505811</v>
      </c>
      <c r="T322" s="333">
        <f t="shared" si="4"/>
        <v>0</v>
      </c>
      <c r="U322" s="334"/>
    </row>
    <row r="323" spans="1:21" ht="90">
      <c r="A323" s="321">
        <v>877</v>
      </c>
      <c r="B323" s="322">
        <v>885</v>
      </c>
      <c r="C323" s="323">
        <v>294</v>
      </c>
      <c r="D323" s="323">
        <v>318</v>
      </c>
      <c r="E323" s="323">
        <v>318</v>
      </c>
      <c r="F323" s="323">
        <v>318</v>
      </c>
      <c r="G323" s="323">
        <v>318</v>
      </c>
      <c r="H323" s="323">
        <v>316</v>
      </c>
      <c r="I323" s="324" t="s">
        <v>2038</v>
      </c>
      <c r="J323" s="325" t="s">
        <v>2039</v>
      </c>
      <c r="K323" s="326" t="s">
        <v>1384</v>
      </c>
      <c r="L323" s="327" t="s">
        <v>1380</v>
      </c>
      <c r="M323" s="328">
        <v>20000</v>
      </c>
      <c r="N323" s="329">
        <v>35700</v>
      </c>
      <c r="O323" s="330">
        <v>42779</v>
      </c>
      <c r="P323" s="331">
        <v>1</v>
      </c>
      <c r="Q323" s="332">
        <v>1</v>
      </c>
      <c r="R323" s="329">
        <v>0</v>
      </c>
      <c r="S323" s="333">
        <v>35700</v>
      </c>
      <c r="T323" s="333">
        <f t="shared" si="4"/>
        <v>0</v>
      </c>
      <c r="U323" s="334"/>
    </row>
    <row r="324" spans="1:21" ht="120">
      <c r="A324" s="321">
        <v>1126</v>
      </c>
      <c r="B324" s="322">
        <v>1134</v>
      </c>
      <c r="C324" s="323">
        <v>1340</v>
      </c>
      <c r="D324" s="323">
        <v>319</v>
      </c>
      <c r="E324" s="323">
        <v>319</v>
      </c>
      <c r="F324" s="323">
        <v>319</v>
      </c>
      <c r="G324" s="323">
        <v>319</v>
      </c>
      <c r="H324" s="323">
        <v>317</v>
      </c>
      <c r="I324" s="324" t="s">
        <v>2040</v>
      </c>
      <c r="J324" s="325" t="s">
        <v>2041</v>
      </c>
      <c r="K324" s="325" t="s">
        <v>1384</v>
      </c>
      <c r="L324" s="335" t="s">
        <v>1380</v>
      </c>
      <c r="M324" s="336">
        <v>8000</v>
      </c>
      <c r="N324" s="329">
        <v>23400</v>
      </c>
      <c r="O324" s="330">
        <v>42655</v>
      </c>
      <c r="P324" s="332">
        <v>1</v>
      </c>
      <c r="Q324" s="332">
        <v>1</v>
      </c>
      <c r="R324" s="329">
        <v>0</v>
      </c>
      <c r="S324" s="333">
        <v>23400</v>
      </c>
      <c r="T324" s="333">
        <f t="shared" si="4"/>
        <v>0</v>
      </c>
      <c r="U324" s="334"/>
    </row>
    <row r="325" spans="1:21" ht="150">
      <c r="A325" s="321">
        <v>833</v>
      </c>
      <c r="B325" s="322">
        <v>841</v>
      </c>
      <c r="C325" s="323">
        <v>1137</v>
      </c>
      <c r="D325" s="323">
        <v>320</v>
      </c>
      <c r="E325" s="323">
        <v>320</v>
      </c>
      <c r="F325" s="323">
        <v>320</v>
      </c>
      <c r="G325" s="323">
        <v>320</v>
      </c>
      <c r="H325" s="323">
        <v>318</v>
      </c>
      <c r="I325" s="324" t="s">
        <v>2042</v>
      </c>
      <c r="J325" s="325" t="s">
        <v>2043</v>
      </c>
      <c r="K325" s="326" t="s">
        <v>1384</v>
      </c>
      <c r="L325" s="327" t="s">
        <v>1380</v>
      </c>
      <c r="M325" s="328">
        <v>5000</v>
      </c>
      <c r="N325" s="329">
        <v>24880</v>
      </c>
      <c r="O325" s="330">
        <v>42702</v>
      </c>
      <c r="P325" s="331">
        <v>1</v>
      </c>
      <c r="Q325" s="332">
        <v>1</v>
      </c>
      <c r="R325" s="329">
        <v>0</v>
      </c>
      <c r="S325" s="333">
        <v>24880</v>
      </c>
      <c r="T325" s="333">
        <f t="shared" si="4"/>
        <v>0</v>
      </c>
      <c r="U325" s="334"/>
    </row>
    <row r="326" spans="1:21" ht="120">
      <c r="A326" s="321">
        <v>312</v>
      </c>
      <c r="B326" s="322">
        <v>324</v>
      </c>
      <c r="C326" s="323">
        <v>223</v>
      </c>
      <c r="D326" s="323">
        <v>321</v>
      </c>
      <c r="E326" s="323">
        <v>321</v>
      </c>
      <c r="F326" s="323">
        <v>321</v>
      </c>
      <c r="G326" s="323">
        <v>321</v>
      </c>
      <c r="H326" s="323">
        <v>319</v>
      </c>
      <c r="I326" s="324" t="s">
        <v>2044</v>
      </c>
      <c r="J326" s="325" t="s">
        <v>2045</v>
      </c>
      <c r="K326" s="326" t="s">
        <v>1388</v>
      </c>
      <c r="L326" s="327" t="s">
        <v>1380</v>
      </c>
      <c r="M326" s="328">
        <v>35000</v>
      </c>
      <c r="N326" s="329">
        <v>53995</v>
      </c>
      <c r="O326" s="330">
        <v>42667</v>
      </c>
      <c r="P326" s="331">
        <v>1</v>
      </c>
      <c r="Q326" s="332">
        <v>1</v>
      </c>
      <c r="R326" s="329">
        <v>0</v>
      </c>
      <c r="S326" s="333">
        <v>53995</v>
      </c>
      <c r="T326" s="333">
        <f t="shared" si="4"/>
        <v>0</v>
      </c>
      <c r="U326" s="334"/>
    </row>
    <row r="327" spans="1:21" ht="75">
      <c r="A327" s="321">
        <v>583</v>
      </c>
      <c r="B327" s="322">
        <v>593</v>
      </c>
      <c r="C327" s="323">
        <v>407</v>
      </c>
      <c r="D327" s="323">
        <v>322</v>
      </c>
      <c r="E327" s="323">
        <v>322</v>
      </c>
      <c r="F327" s="323">
        <v>322</v>
      </c>
      <c r="G327" s="323">
        <v>322</v>
      </c>
      <c r="H327" s="323">
        <v>320</v>
      </c>
      <c r="I327" s="324" t="s">
        <v>2046</v>
      </c>
      <c r="J327" s="325" t="s">
        <v>2047</v>
      </c>
      <c r="K327" s="326" t="s">
        <v>1384</v>
      </c>
      <c r="L327" s="327" t="s">
        <v>1380</v>
      </c>
      <c r="M327" s="328">
        <v>10000</v>
      </c>
      <c r="N327" s="329">
        <v>17140</v>
      </c>
      <c r="O327" s="330">
        <v>42726</v>
      </c>
      <c r="P327" s="331">
        <v>1</v>
      </c>
      <c r="Q327" s="332">
        <v>1</v>
      </c>
      <c r="R327" s="329">
        <v>0</v>
      </c>
      <c r="S327" s="333">
        <v>17140</v>
      </c>
      <c r="T327" s="333">
        <f t="shared" si="4"/>
        <v>0</v>
      </c>
      <c r="U327" s="334"/>
    </row>
    <row r="328" spans="1:21" ht="135">
      <c r="A328" s="321" t="s">
        <v>706</v>
      </c>
      <c r="B328" s="322">
        <v>44</v>
      </c>
      <c r="C328" s="323">
        <v>18</v>
      </c>
      <c r="D328" s="323">
        <v>323</v>
      </c>
      <c r="E328" s="323">
        <v>323</v>
      </c>
      <c r="F328" s="323">
        <v>323</v>
      </c>
      <c r="G328" s="323">
        <v>323</v>
      </c>
      <c r="H328" s="323">
        <v>321</v>
      </c>
      <c r="I328" s="324" t="s">
        <v>2048</v>
      </c>
      <c r="J328" s="325" t="s">
        <v>2049</v>
      </c>
      <c r="K328" s="326" t="s">
        <v>1379</v>
      </c>
      <c r="L328" s="327" t="s">
        <v>1380</v>
      </c>
      <c r="M328" s="328">
        <v>0</v>
      </c>
      <c r="N328" s="329">
        <v>1520769</v>
      </c>
      <c r="O328" s="330">
        <v>42940</v>
      </c>
      <c r="P328" s="331">
        <v>1</v>
      </c>
      <c r="Q328" s="332">
        <v>1</v>
      </c>
      <c r="R328" s="329">
        <v>0</v>
      </c>
      <c r="S328" s="333">
        <v>1520769</v>
      </c>
      <c r="T328" s="333">
        <f t="shared" ref="T328:T391" si="5">N328-R328-S328</f>
        <v>0</v>
      </c>
      <c r="U328" s="334"/>
    </row>
    <row r="329" spans="1:21" ht="75">
      <c r="A329" s="321">
        <v>752</v>
      </c>
      <c r="B329" s="322">
        <v>760</v>
      </c>
      <c r="C329" s="323">
        <v>298</v>
      </c>
      <c r="D329" s="323">
        <v>325</v>
      </c>
      <c r="E329" s="323">
        <v>325</v>
      </c>
      <c r="F329" s="323">
        <v>325</v>
      </c>
      <c r="G329" s="323">
        <v>324</v>
      </c>
      <c r="H329" s="323">
        <v>322</v>
      </c>
      <c r="I329" s="324" t="s">
        <v>2050</v>
      </c>
      <c r="J329" s="325" t="s">
        <v>2051</v>
      </c>
      <c r="K329" s="326" t="s">
        <v>1384</v>
      </c>
      <c r="L329" s="327" t="s">
        <v>1380</v>
      </c>
      <c r="M329" s="328">
        <v>12000</v>
      </c>
      <c r="N329" s="329">
        <v>15937</v>
      </c>
      <c r="O329" s="330">
        <v>42660</v>
      </c>
      <c r="P329" s="331">
        <v>1</v>
      </c>
      <c r="Q329" s="332">
        <v>1</v>
      </c>
      <c r="R329" s="329">
        <v>0</v>
      </c>
      <c r="S329" s="333">
        <v>15937</v>
      </c>
      <c r="T329" s="333">
        <f t="shared" si="5"/>
        <v>0</v>
      </c>
      <c r="U329" s="334"/>
    </row>
    <row r="330" spans="1:21" ht="90">
      <c r="A330" s="321">
        <v>621</v>
      </c>
      <c r="B330" s="322">
        <v>631</v>
      </c>
      <c r="C330" s="323">
        <v>313</v>
      </c>
      <c r="D330" s="323">
        <v>326</v>
      </c>
      <c r="E330" s="323">
        <v>326</v>
      </c>
      <c r="F330" s="323">
        <v>326</v>
      </c>
      <c r="G330" s="323">
        <v>325</v>
      </c>
      <c r="H330" s="323">
        <v>323</v>
      </c>
      <c r="I330" s="324" t="s">
        <v>2052</v>
      </c>
      <c r="J330" s="325" t="s">
        <v>2053</v>
      </c>
      <c r="K330" s="326" t="s">
        <v>1384</v>
      </c>
      <c r="L330" s="327" t="s">
        <v>1380</v>
      </c>
      <c r="M330" s="328">
        <v>14000</v>
      </c>
      <c r="N330" s="329">
        <v>23250</v>
      </c>
      <c r="O330" s="330">
        <v>42685</v>
      </c>
      <c r="P330" s="331">
        <v>1</v>
      </c>
      <c r="Q330" s="332">
        <v>1</v>
      </c>
      <c r="R330" s="329">
        <v>0</v>
      </c>
      <c r="S330" s="333">
        <v>23250</v>
      </c>
      <c r="T330" s="333">
        <f t="shared" si="5"/>
        <v>0</v>
      </c>
      <c r="U330" s="334"/>
    </row>
    <row r="331" spans="1:21" ht="75">
      <c r="A331" s="321">
        <v>143</v>
      </c>
      <c r="B331" s="322">
        <v>177</v>
      </c>
      <c r="C331" s="323">
        <v>345</v>
      </c>
      <c r="D331" s="323">
        <v>327</v>
      </c>
      <c r="E331" s="323">
        <v>327</v>
      </c>
      <c r="F331" s="323">
        <v>327</v>
      </c>
      <c r="G331" s="323">
        <v>326</v>
      </c>
      <c r="H331" s="323">
        <v>324</v>
      </c>
      <c r="I331" s="324" t="s">
        <v>2054</v>
      </c>
      <c r="J331" s="325" t="s">
        <v>2055</v>
      </c>
      <c r="K331" s="326" t="s">
        <v>1407</v>
      </c>
      <c r="L331" s="327" t="s">
        <v>1380</v>
      </c>
      <c r="M331" s="328">
        <v>60000</v>
      </c>
      <c r="N331" s="329">
        <v>297259</v>
      </c>
      <c r="O331" s="330">
        <v>42844</v>
      </c>
      <c r="P331" s="331">
        <v>1</v>
      </c>
      <c r="Q331" s="332">
        <v>1</v>
      </c>
      <c r="R331" s="329">
        <v>0</v>
      </c>
      <c r="S331" s="333">
        <v>297259</v>
      </c>
      <c r="T331" s="333">
        <f t="shared" si="5"/>
        <v>0</v>
      </c>
      <c r="U331" s="334"/>
    </row>
    <row r="332" spans="1:21" ht="60">
      <c r="A332" s="321">
        <v>286</v>
      </c>
      <c r="B332" s="322">
        <v>298</v>
      </c>
      <c r="C332" s="323">
        <v>357</v>
      </c>
      <c r="D332" s="323">
        <v>328</v>
      </c>
      <c r="E332" s="323">
        <v>328</v>
      </c>
      <c r="F332" s="323">
        <v>328</v>
      </c>
      <c r="G332" s="323">
        <v>327</v>
      </c>
      <c r="H332" s="323">
        <v>325</v>
      </c>
      <c r="I332" s="324" t="s">
        <v>2056</v>
      </c>
      <c r="J332" s="325" t="s">
        <v>2057</v>
      </c>
      <c r="K332" s="326" t="s">
        <v>1407</v>
      </c>
      <c r="L332" s="327" t="s">
        <v>1380</v>
      </c>
      <c r="M332" s="328">
        <v>45000</v>
      </c>
      <c r="N332" s="329">
        <v>280147</v>
      </c>
      <c r="O332" s="330">
        <v>42916</v>
      </c>
      <c r="P332" s="331">
        <v>1</v>
      </c>
      <c r="Q332" s="332">
        <v>1</v>
      </c>
      <c r="R332" s="329">
        <v>52474</v>
      </c>
      <c r="S332" s="333">
        <v>227673</v>
      </c>
      <c r="T332" s="333">
        <f t="shared" si="5"/>
        <v>0</v>
      </c>
      <c r="U332" s="334"/>
    </row>
    <row r="333" spans="1:21" ht="135">
      <c r="A333" s="321">
        <v>110</v>
      </c>
      <c r="B333" s="322">
        <v>165</v>
      </c>
      <c r="C333" s="323">
        <v>408</v>
      </c>
      <c r="D333" s="323">
        <v>329</v>
      </c>
      <c r="E333" s="323">
        <v>329</v>
      </c>
      <c r="F333" s="323">
        <v>329</v>
      </c>
      <c r="G333" s="323">
        <v>328</v>
      </c>
      <c r="H333" s="323">
        <v>326</v>
      </c>
      <c r="I333" s="324" t="s">
        <v>2058</v>
      </c>
      <c r="J333" s="325" t="s">
        <v>2059</v>
      </c>
      <c r="K333" s="326" t="s">
        <v>1391</v>
      </c>
      <c r="L333" s="327" t="s">
        <v>1380</v>
      </c>
      <c r="M333" s="328">
        <v>350000</v>
      </c>
      <c r="N333" s="329">
        <v>331243</v>
      </c>
      <c r="O333" s="330">
        <v>42905</v>
      </c>
      <c r="P333" s="331">
        <v>1</v>
      </c>
      <c r="Q333" s="332">
        <v>1</v>
      </c>
      <c r="R333" s="329">
        <v>0</v>
      </c>
      <c r="S333" s="333">
        <v>331243</v>
      </c>
      <c r="T333" s="333">
        <f t="shared" si="5"/>
        <v>0</v>
      </c>
      <c r="U333" s="334"/>
    </row>
    <row r="334" spans="1:21" ht="120">
      <c r="A334" s="321">
        <v>572</v>
      </c>
      <c r="B334" s="322">
        <v>582</v>
      </c>
      <c r="C334" s="323">
        <v>940</v>
      </c>
      <c r="D334" s="323">
        <v>330</v>
      </c>
      <c r="E334" s="323">
        <v>330</v>
      </c>
      <c r="F334" s="323">
        <v>330</v>
      </c>
      <c r="G334" s="323">
        <v>329</v>
      </c>
      <c r="H334" s="323">
        <v>327</v>
      </c>
      <c r="I334" s="324" t="s">
        <v>2060</v>
      </c>
      <c r="J334" s="325" t="s">
        <v>2061</v>
      </c>
      <c r="K334" s="326" t="s">
        <v>1384</v>
      </c>
      <c r="L334" s="327" t="s">
        <v>1380</v>
      </c>
      <c r="M334" s="328">
        <v>3000</v>
      </c>
      <c r="N334" s="329">
        <v>5500</v>
      </c>
      <c r="O334" s="330">
        <v>42640</v>
      </c>
      <c r="P334" s="331">
        <v>1</v>
      </c>
      <c r="Q334" s="332">
        <v>1</v>
      </c>
      <c r="R334" s="329">
        <v>0</v>
      </c>
      <c r="S334" s="333">
        <v>5500</v>
      </c>
      <c r="T334" s="333">
        <f t="shared" si="5"/>
        <v>0</v>
      </c>
      <c r="U334" s="334"/>
    </row>
    <row r="335" spans="1:21" ht="120">
      <c r="A335" s="321">
        <v>721</v>
      </c>
      <c r="B335" s="322">
        <v>729</v>
      </c>
      <c r="C335" s="323">
        <v>1050</v>
      </c>
      <c r="D335" s="323">
        <v>331</v>
      </c>
      <c r="E335" s="323">
        <v>331</v>
      </c>
      <c r="F335" s="323">
        <v>331</v>
      </c>
      <c r="G335" s="323">
        <v>330</v>
      </c>
      <c r="H335" s="323">
        <v>328</v>
      </c>
      <c r="I335" s="324" t="s">
        <v>2062</v>
      </c>
      <c r="J335" s="325" t="s">
        <v>2063</v>
      </c>
      <c r="K335" s="326" t="s">
        <v>1384</v>
      </c>
      <c r="L335" s="327" t="s">
        <v>1380</v>
      </c>
      <c r="M335" s="328">
        <v>3000</v>
      </c>
      <c r="N335" s="329">
        <v>5500</v>
      </c>
      <c r="O335" s="330">
        <v>42635</v>
      </c>
      <c r="P335" s="331">
        <v>1</v>
      </c>
      <c r="Q335" s="332">
        <v>1</v>
      </c>
      <c r="R335" s="329">
        <v>0</v>
      </c>
      <c r="S335" s="333">
        <v>5500</v>
      </c>
      <c r="T335" s="333">
        <f t="shared" si="5"/>
        <v>0</v>
      </c>
      <c r="U335" s="334"/>
    </row>
    <row r="336" spans="1:21" ht="120">
      <c r="A336" s="321">
        <v>728</v>
      </c>
      <c r="B336" s="322">
        <v>736</v>
      </c>
      <c r="C336" s="323">
        <v>1054</v>
      </c>
      <c r="D336" s="323">
        <v>332</v>
      </c>
      <c r="E336" s="323">
        <v>332</v>
      </c>
      <c r="F336" s="323">
        <v>332</v>
      </c>
      <c r="G336" s="323">
        <v>331</v>
      </c>
      <c r="H336" s="323">
        <v>329</v>
      </c>
      <c r="I336" s="324" t="s">
        <v>2064</v>
      </c>
      <c r="J336" s="325" t="s">
        <v>2065</v>
      </c>
      <c r="K336" s="326" t="s">
        <v>1384</v>
      </c>
      <c r="L336" s="327" t="s">
        <v>1380</v>
      </c>
      <c r="M336" s="328">
        <v>3000</v>
      </c>
      <c r="N336" s="329">
        <v>6750</v>
      </c>
      <c r="O336" s="330">
        <v>42636</v>
      </c>
      <c r="P336" s="331">
        <v>1</v>
      </c>
      <c r="Q336" s="332">
        <v>1</v>
      </c>
      <c r="R336" s="329">
        <v>0</v>
      </c>
      <c r="S336" s="333">
        <v>6750</v>
      </c>
      <c r="T336" s="333">
        <f t="shared" si="5"/>
        <v>0</v>
      </c>
      <c r="U336" s="334"/>
    </row>
    <row r="337" spans="1:21" ht="120">
      <c r="A337" s="321">
        <v>778</v>
      </c>
      <c r="B337" s="322">
        <v>786</v>
      </c>
      <c r="C337" s="323">
        <v>1094</v>
      </c>
      <c r="D337" s="323">
        <v>333</v>
      </c>
      <c r="E337" s="323">
        <v>333</v>
      </c>
      <c r="F337" s="323">
        <v>333</v>
      </c>
      <c r="G337" s="323">
        <v>332</v>
      </c>
      <c r="H337" s="323">
        <v>330</v>
      </c>
      <c r="I337" s="324" t="s">
        <v>2066</v>
      </c>
      <c r="J337" s="325" t="s">
        <v>2067</v>
      </c>
      <c r="K337" s="326" t="s">
        <v>1384</v>
      </c>
      <c r="L337" s="327" t="s">
        <v>1380</v>
      </c>
      <c r="M337" s="328">
        <v>3000</v>
      </c>
      <c r="N337" s="329">
        <v>6000</v>
      </c>
      <c r="O337" s="330">
        <v>42642</v>
      </c>
      <c r="P337" s="331">
        <v>1</v>
      </c>
      <c r="Q337" s="332">
        <v>1</v>
      </c>
      <c r="R337" s="329">
        <v>0</v>
      </c>
      <c r="S337" s="333">
        <v>6000</v>
      </c>
      <c r="T337" s="333">
        <f t="shared" si="5"/>
        <v>0</v>
      </c>
      <c r="U337" s="334"/>
    </row>
    <row r="338" spans="1:21" ht="105">
      <c r="A338" s="321" t="s">
        <v>706</v>
      </c>
      <c r="B338" s="322" t="s">
        <v>706</v>
      </c>
      <c r="C338" s="323" t="s">
        <v>706</v>
      </c>
      <c r="D338" s="323">
        <v>334</v>
      </c>
      <c r="E338" s="323">
        <v>334</v>
      </c>
      <c r="F338" s="323">
        <v>334</v>
      </c>
      <c r="G338" s="323">
        <v>333</v>
      </c>
      <c r="H338" s="323">
        <v>331</v>
      </c>
      <c r="I338" s="324" t="s">
        <v>2068</v>
      </c>
      <c r="J338" s="325" t="s">
        <v>2069</v>
      </c>
      <c r="K338" s="326" t="s">
        <v>1391</v>
      </c>
      <c r="L338" s="327" t="s">
        <v>1380</v>
      </c>
      <c r="M338" s="328">
        <v>0</v>
      </c>
      <c r="N338" s="329">
        <v>12633</v>
      </c>
      <c r="O338" s="330">
        <v>42612</v>
      </c>
      <c r="P338" s="331">
        <v>1</v>
      </c>
      <c r="Q338" s="332">
        <v>1</v>
      </c>
      <c r="R338" s="329">
        <v>0</v>
      </c>
      <c r="S338" s="333">
        <v>12633</v>
      </c>
      <c r="T338" s="333">
        <f t="shared" si="5"/>
        <v>0</v>
      </c>
      <c r="U338" s="334"/>
    </row>
    <row r="339" spans="1:21" ht="165">
      <c r="A339" s="321">
        <v>164</v>
      </c>
      <c r="B339" s="322">
        <v>170</v>
      </c>
      <c r="C339" s="323">
        <v>291</v>
      </c>
      <c r="D339" s="323">
        <v>335</v>
      </c>
      <c r="E339" s="323">
        <v>335</v>
      </c>
      <c r="F339" s="323">
        <v>335</v>
      </c>
      <c r="G339" s="323">
        <v>334</v>
      </c>
      <c r="H339" s="323">
        <v>332</v>
      </c>
      <c r="I339" s="324" t="s">
        <v>2070</v>
      </c>
      <c r="J339" s="325" t="s">
        <v>2071</v>
      </c>
      <c r="K339" s="325" t="s">
        <v>1391</v>
      </c>
      <c r="L339" s="335" t="s">
        <v>1380</v>
      </c>
      <c r="M339" s="336">
        <v>250000</v>
      </c>
      <c r="N339" s="329">
        <v>369995</v>
      </c>
      <c r="O339" s="330">
        <v>42951</v>
      </c>
      <c r="P339" s="332">
        <v>1</v>
      </c>
      <c r="Q339" s="332">
        <v>1</v>
      </c>
      <c r="R339" s="329">
        <v>0</v>
      </c>
      <c r="S339" s="333">
        <v>369995</v>
      </c>
      <c r="T339" s="333">
        <f t="shared" si="5"/>
        <v>0</v>
      </c>
      <c r="U339" s="334"/>
    </row>
    <row r="340" spans="1:21" ht="75">
      <c r="A340" s="321">
        <v>818</v>
      </c>
      <c r="B340" s="322">
        <v>826</v>
      </c>
      <c r="C340" s="323">
        <v>331</v>
      </c>
      <c r="D340" s="323">
        <v>336</v>
      </c>
      <c r="E340" s="323">
        <v>336</v>
      </c>
      <c r="F340" s="323">
        <v>336</v>
      </c>
      <c r="G340" s="323">
        <v>335</v>
      </c>
      <c r="H340" s="323">
        <v>333</v>
      </c>
      <c r="I340" s="324" t="s">
        <v>2072</v>
      </c>
      <c r="J340" s="325" t="s">
        <v>1893</v>
      </c>
      <c r="K340" s="326" t="s">
        <v>1384</v>
      </c>
      <c r="L340" s="327" t="s">
        <v>1380</v>
      </c>
      <c r="M340" s="328">
        <v>8000</v>
      </c>
      <c r="N340" s="329">
        <v>24960</v>
      </c>
      <c r="O340" s="330">
        <v>42797</v>
      </c>
      <c r="P340" s="331">
        <v>1</v>
      </c>
      <c r="Q340" s="332">
        <v>1</v>
      </c>
      <c r="R340" s="329">
        <v>0</v>
      </c>
      <c r="S340" s="333">
        <v>24960</v>
      </c>
      <c r="T340" s="333">
        <f t="shared" si="5"/>
        <v>0</v>
      </c>
      <c r="U340" s="334">
        <v>0</v>
      </c>
    </row>
    <row r="341" spans="1:21" ht="90">
      <c r="A341" s="321">
        <v>132</v>
      </c>
      <c r="B341" s="322">
        <v>172</v>
      </c>
      <c r="C341" s="323">
        <v>350</v>
      </c>
      <c r="D341" s="323">
        <v>337</v>
      </c>
      <c r="E341" s="323">
        <v>337</v>
      </c>
      <c r="F341" s="323">
        <v>337</v>
      </c>
      <c r="G341" s="323">
        <v>336</v>
      </c>
      <c r="H341" s="323">
        <v>334</v>
      </c>
      <c r="I341" s="324" t="s">
        <v>2073</v>
      </c>
      <c r="J341" s="325" t="s">
        <v>2074</v>
      </c>
      <c r="K341" s="326" t="s">
        <v>1407</v>
      </c>
      <c r="L341" s="327" t="s">
        <v>1380</v>
      </c>
      <c r="M341" s="328">
        <v>65000</v>
      </c>
      <c r="N341" s="329">
        <v>242976</v>
      </c>
      <c r="O341" s="330">
        <v>42944</v>
      </c>
      <c r="P341" s="331">
        <v>1</v>
      </c>
      <c r="Q341" s="332">
        <v>1</v>
      </c>
      <c r="R341" s="329">
        <v>16062</v>
      </c>
      <c r="S341" s="333">
        <v>226914</v>
      </c>
      <c r="T341" s="333">
        <f t="shared" si="5"/>
        <v>0</v>
      </c>
      <c r="U341" s="334" t="s">
        <v>2075</v>
      </c>
    </row>
    <row r="342" spans="1:21" ht="120">
      <c r="A342" s="321">
        <v>133</v>
      </c>
      <c r="B342" s="322">
        <v>173</v>
      </c>
      <c r="C342" s="323">
        <v>351</v>
      </c>
      <c r="D342" s="323">
        <v>338</v>
      </c>
      <c r="E342" s="323">
        <v>338</v>
      </c>
      <c r="F342" s="323">
        <v>338</v>
      </c>
      <c r="G342" s="323">
        <v>337</v>
      </c>
      <c r="H342" s="323">
        <v>335</v>
      </c>
      <c r="I342" s="324" t="s">
        <v>2076</v>
      </c>
      <c r="J342" s="325" t="s">
        <v>2077</v>
      </c>
      <c r="K342" s="326" t="s">
        <v>1407</v>
      </c>
      <c r="L342" s="327" t="s">
        <v>1380</v>
      </c>
      <c r="M342" s="328">
        <v>130000</v>
      </c>
      <c r="N342" s="329">
        <v>242976</v>
      </c>
      <c r="O342" s="330">
        <v>42944</v>
      </c>
      <c r="P342" s="331">
        <v>1</v>
      </c>
      <c r="Q342" s="332">
        <v>1</v>
      </c>
      <c r="R342" s="329">
        <v>16062</v>
      </c>
      <c r="S342" s="333">
        <v>226914</v>
      </c>
      <c r="T342" s="333">
        <f t="shared" si="5"/>
        <v>0</v>
      </c>
      <c r="U342" s="334" t="s">
        <v>2075</v>
      </c>
    </row>
    <row r="343" spans="1:21" ht="150">
      <c r="A343" s="321">
        <v>134</v>
      </c>
      <c r="B343" s="322">
        <v>174</v>
      </c>
      <c r="C343" s="323">
        <v>352</v>
      </c>
      <c r="D343" s="323">
        <v>339</v>
      </c>
      <c r="E343" s="323">
        <v>339</v>
      </c>
      <c r="F343" s="323">
        <v>339</v>
      </c>
      <c r="G343" s="323">
        <v>338</v>
      </c>
      <c r="H343" s="323">
        <v>336</v>
      </c>
      <c r="I343" s="324" t="s">
        <v>2078</v>
      </c>
      <c r="J343" s="325" t="s">
        <v>2079</v>
      </c>
      <c r="K343" s="326" t="s">
        <v>1407</v>
      </c>
      <c r="L343" s="327" t="s">
        <v>1380</v>
      </c>
      <c r="M343" s="328">
        <v>10000</v>
      </c>
      <c r="N343" s="329">
        <v>242976</v>
      </c>
      <c r="O343" s="330">
        <v>42944</v>
      </c>
      <c r="P343" s="331">
        <v>1</v>
      </c>
      <c r="Q343" s="332">
        <v>1</v>
      </c>
      <c r="R343" s="329">
        <v>16062</v>
      </c>
      <c r="S343" s="333">
        <v>226914</v>
      </c>
      <c r="T343" s="333">
        <f t="shared" si="5"/>
        <v>0</v>
      </c>
      <c r="U343" s="334" t="s">
        <v>2075</v>
      </c>
    </row>
    <row r="344" spans="1:21" ht="105">
      <c r="A344" s="321">
        <v>124</v>
      </c>
      <c r="B344" s="322">
        <v>189</v>
      </c>
      <c r="C344" s="323">
        <v>368</v>
      </c>
      <c r="D344" s="323">
        <v>340</v>
      </c>
      <c r="E344" s="323">
        <v>340</v>
      </c>
      <c r="F344" s="323">
        <v>340</v>
      </c>
      <c r="G344" s="323">
        <v>339</v>
      </c>
      <c r="H344" s="323">
        <v>337</v>
      </c>
      <c r="I344" s="324" t="s">
        <v>2080</v>
      </c>
      <c r="J344" s="325" t="s">
        <v>2081</v>
      </c>
      <c r="K344" s="326" t="s">
        <v>1407</v>
      </c>
      <c r="L344" s="327" t="s">
        <v>1380</v>
      </c>
      <c r="M344" s="328">
        <v>75000</v>
      </c>
      <c r="N344" s="329">
        <v>342156</v>
      </c>
      <c r="O344" s="330">
        <v>42831</v>
      </c>
      <c r="P344" s="331">
        <v>1</v>
      </c>
      <c r="Q344" s="332">
        <v>1</v>
      </c>
      <c r="R344" s="329">
        <v>46211</v>
      </c>
      <c r="S344" s="333">
        <v>295945</v>
      </c>
      <c r="T344" s="333">
        <f t="shared" si="5"/>
        <v>0</v>
      </c>
      <c r="U344" s="334" t="s">
        <v>2082</v>
      </c>
    </row>
    <row r="345" spans="1:21" ht="105">
      <c r="A345" s="321">
        <v>125</v>
      </c>
      <c r="B345" s="322">
        <v>190</v>
      </c>
      <c r="C345" s="323">
        <v>369</v>
      </c>
      <c r="D345" s="323">
        <v>341</v>
      </c>
      <c r="E345" s="323">
        <v>341</v>
      </c>
      <c r="F345" s="323">
        <v>341</v>
      </c>
      <c r="G345" s="323">
        <v>340</v>
      </c>
      <c r="H345" s="323">
        <v>338</v>
      </c>
      <c r="I345" s="324" t="s">
        <v>2083</v>
      </c>
      <c r="J345" s="325" t="s">
        <v>2081</v>
      </c>
      <c r="K345" s="326" t="s">
        <v>1407</v>
      </c>
      <c r="L345" s="327" t="s">
        <v>1380</v>
      </c>
      <c r="M345" s="328">
        <v>100000</v>
      </c>
      <c r="N345" s="329">
        <v>342156</v>
      </c>
      <c r="O345" s="330">
        <v>43012</v>
      </c>
      <c r="P345" s="331">
        <v>1</v>
      </c>
      <c r="Q345" s="332">
        <v>1</v>
      </c>
      <c r="R345" s="329">
        <v>46211</v>
      </c>
      <c r="S345" s="333">
        <v>295945</v>
      </c>
      <c r="T345" s="333">
        <f t="shared" si="5"/>
        <v>0</v>
      </c>
      <c r="U345" s="334" t="s">
        <v>2082</v>
      </c>
    </row>
    <row r="346" spans="1:21" ht="105">
      <c r="A346" s="321">
        <v>126</v>
      </c>
      <c r="B346" s="322">
        <v>191</v>
      </c>
      <c r="C346" s="323">
        <v>370</v>
      </c>
      <c r="D346" s="323">
        <v>342</v>
      </c>
      <c r="E346" s="323">
        <v>342</v>
      </c>
      <c r="F346" s="323">
        <v>342</v>
      </c>
      <c r="G346" s="323">
        <v>341</v>
      </c>
      <c r="H346" s="323">
        <v>339</v>
      </c>
      <c r="I346" s="324" t="s">
        <v>2084</v>
      </c>
      <c r="J346" s="325" t="s">
        <v>2081</v>
      </c>
      <c r="K346" s="326" t="s">
        <v>1407</v>
      </c>
      <c r="L346" s="327" t="s">
        <v>1380</v>
      </c>
      <c r="M346" s="328">
        <v>100000</v>
      </c>
      <c r="N346" s="329">
        <v>342156</v>
      </c>
      <c r="O346" s="330">
        <v>43012</v>
      </c>
      <c r="P346" s="331">
        <v>1</v>
      </c>
      <c r="Q346" s="332">
        <v>1</v>
      </c>
      <c r="R346" s="329">
        <v>46211</v>
      </c>
      <c r="S346" s="333">
        <v>295945</v>
      </c>
      <c r="T346" s="333">
        <f t="shared" si="5"/>
        <v>0</v>
      </c>
      <c r="U346" s="334" t="s">
        <v>2082</v>
      </c>
    </row>
    <row r="347" spans="1:21" ht="105">
      <c r="A347" s="321">
        <v>127</v>
      </c>
      <c r="B347" s="322">
        <v>192</v>
      </c>
      <c r="C347" s="323">
        <v>371</v>
      </c>
      <c r="D347" s="323">
        <v>343</v>
      </c>
      <c r="E347" s="323">
        <v>343</v>
      </c>
      <c r="F347" s="323">
        <v>343</v>
      </c>
      <c r="G347" s="323">
        <v>342</v>
      </c>
      <c r="H347" s="323">
        <v>340</v>
      </c>
      <c r="I347" s="324" t="s">
        <v>2085</v>
      </c>
      <c r="J347" s="325" t="s">
        <v>2081</v>
      </c>
      <c r="K347" s="326" t="s">
        <v>1407</v>
      </c>
      <c r="L347" s="327" t="s">
        <v>1380</v>
      </c>
      <c r="M347" s="328">
        <v>125000</v>
      </c>
      <c r="N347" s="329">
        <v>342156</v>
      </c>
      <c r="O347" s="330">
        <v>42839</v>
      </c>
      <c r="P347" s="331">
        <v>1</v>
      </c>
      <c r="Q347" s="332">
        <v>1</v>
      </c>
      <c r="R347" s="329">
        <v>46211</v>
      </c>
      <c r="S347" s="333">
        <v>295945</v>
      </c>
      <c r="T347" s="333">
        <f t="shared" si="5"/>
        <v>0</v>
      </c>
      <c r="U347" s="334" t="s">
        <v>2082</v>
      </c>
    </row>
    <row r="348" spans="1:21" ht="150">
      <c r="A348" s="321">
        <v>128</v>
      </c>
      <c r="B348" s="322">
        <v>193</v>
      </c>
      <c r="C348" s="323">
        <v>372</v>
      </c>
      <c r="D348" s="323">
        <v>344</v>
      </c>
      <c r="E348" s="323">
        <v>344</v>
      </c>
      <c r="F348" s="323">
        <v>344</v>
      </c>
      <c r="G348" s="323">
        <v>343</v>
      </c>
      <c r="H348" s="323">
        <v>341</v>
      </c>
      <c r="I348" s="324" t="s">
        <v>2086</v>
      </c>
      <c r="J348" s="325" t="s">
        <v>2087</v>
      </c>
      <c r="K348" s="326" t="s">
        <v>1407</v>
      </c>
      <c r="L348" s="327" t="s">
        <v>1380</v>
      </c>
      <c r="M348" s="328">
        <v>250000</v>
      </c>
      <c r="N348" s="329">
        <v>342156</v>
      </c>
      <c r="O348" s="330">
        <v>43083</v>
      </c>
      <c r="P348" s="331">
        <v>1</v>
      </c>
      <c r="Q348" s="332">
        <v>1</v>
      </c>
      <c r="R348" s="329">
        <v>46211</v>
      </c>
      <c r="S348" s="333">
        <v>295945</v>
      </c>
      <c r="T348" s="333">
        <f t="shared" si="5"/>
        <v>0</v>
      </c>
      <c r="U348" s="334" t="s">
        <v>2082</v>
      </c>
    </row>
    <row r="349" spans="1:21" ht="135">
      <c r="A349" s="321">
        <v>129</v>
      </c>
      <c r="B349" s="322">
        <v>194</v>
      </c>
      <c r="C349" s="323">
        <v>373</v>
      </c>
      <c r="D349" s="323">
        <v>345</v>
      </c>
      <c r="E349" s="323">
        <v>345</v>
      </c>
      <c r="F349" s="323">
        <v>345</v>
      </c>
      <c r="G349" s="323">
        <v>344</v>
      </c>
      <c r="H349" s="323">
        <v>342</v>
      </c>
      <c r="I349" s="324" t="s">
        <v>2088</v>
      </c>
      <c r="J349" s="325" t="s">
        <v>2089</v>
      </c>
      <c r="K349" s="326" t="s">
        <v>1407</v>
      </c>
      <c r="L349" s="327" t="s">
        <v>1380</v>
      </c>
      <c r="M349" s="328">
        <v>150000</v>
      </c>
      <c r="N349" s="329">
        <v>342156</v>
      </c>
      <c r="O349" s="330">
        <v>43082</v>
      </c>
      <c r="P349" s="331">
        <v>1</v>
      </c>
      <c r="Q349" s="332">
        <v>1</v>
      </c>
      <c r="R349" s="329">
        <v>46211</v>
      </c>
      <c r="S349" s="333">
        <v>295945</v>
      </c>
      <c r="T349" s="333">
        <f t="shared" si="5"/>
        <v>0</v>
      </c>
      <c r="U349" s="334" t="s">
        <v>2082</v>
      </c>
    </row>
    <row r="350" spans="1:21" ht="120">
      <c r="A350" s="321">
        <v>854</v>
      </c>
      <c r="B350" s="322">
        <v>862</v>
      </c>
      <c r="C350" s="323">
        <v>393</v>
      </c>
      <c r="D350" s="323">
        <v>346</v>
      </c>
      <c r="E350" s="323">
        <v>346</v>
      </c>
      <c r="F350" s="323">
        <v>346</v>
      </c>
      <c r="G350" s="323">
        <v>345</v>
      </c>
      <c r="H350" s="323">
        <v>343</v>
      </c>
      <c r="I350" s="324" t="s">
        <v>2090</v>
      </c>
      <c r="J350" s="325" t="s">
        <v>1620</v>
      </c>
      <c r="K350" s="326" t="s">
        <v>1384</v>
      </c>
      <c r="L350" s="327" t="s">
        <v>1380</v>
      </c>
      <c r="M350" s="328">
        <v>8000</v>
      </c>
      <c r="N350" s="329">
        <v>18250</v>
      </c>
      <c r="O350" s="330">
        <v>42664</v>
      </c>
      <c r="P350" s="331">
        <v>1</v>
      </c>
      <c r="Q350" s="332">
        <v>1</v>
      </c>
      <c r="R350" s="329">
        <v>0</v>
      </c>
      <c r="S350" s="333">
        <v>18250</v>
      </c>
      <c r="T350" s="333">
        <f t="shared" si="5"/>
        <v>0</v>
      </c>
      <c r="U350" s="334"/>
    </row>
    <row r="351" spans="1:21" ht="90">
      <c r="A351" s="321">
        <v>882</v>
      </c>
      <c r="B351" s="322">
        <v>890</v>
      </c>
      <c r="C351" s="323">
        <v>412</v>
      </c>
      <c r="D351" s="323">
        <v>347</v>
      </c>
      <c r="E351" s="323">
        <v>347</v>
      </c>
      <c r="F351" s="323">
        <v>347</v>
      </c>
      <c r="G351" s="323">
        <v>346</v>
      </c>
      <c r="H351" s="323">
        <v>344</v>
      </c>
      <c r="I351" s="324" t="s">
        <v>2091</v>
      </c>
      <c r="J351" s="325" t="s">
        <v>2092</v>
      </c>
      <c r="K351" s="326" t="s">
        <v>1384</v>
      </c>
      <c r="L351" s="327" t="s">
        <v>1380</v>
      </c>
      <c r="M351" s="328">
        <v>17500</v>
      </c>
      <c r="N351" s="329">
        <v>18865</v>
      </c>
      <c r="O351" s="330">
        <v>42692</v>
      </c>
      <c r="P351" s="331">
        <v>1</v>
      </c>
      <c r="Q351" s="332">
        <v>1</v>
      </c>
      <c r="R351" s="329">
        <v>0</v>
      </c>
      <c r="S351" s="333">
        <v>18865</v>
      </c>
      <c r="T351" s="333">
        <f t="shared" si="5"/>
        <v>0</v>
      </c>
      <c r="U351" s="334"/>
    </row>
    <row r="352" spans="1:21" ht="165">
      <c r="A352" s="321">
        <v>561</v>
      </c>
      <c r="B352" s="322">
        <v>571</v>
      </c>
      <c r="C352" s="323">
        <v>929</v>
      </c>
      <c r="D352" s="323">
        <v>348</v>
      </c>
      <c r="E352" s="323">
        <v>348</v>
      </c>
      <c r="F352" s="323">
        <v>348</v>
      </c>
      <c r="G352" s="323">
        <v>347</v>
      </c>
      <c r="H352" s="323">
        <v>345</v>
      </c>
      <c r="I352" s="324" t="s">
        <v>2093</v>
      </c>
      <c r="J352" s="325" t="s">
        <v>2094</v>
      </c>
      <c r="K352" s="326" t="s">
        <v>1384</v>
      </c>
      <c r="L352" s="327" t="s">
        <v>1380</v>
      </c>
      <c r="M352" s="328">
        <v>6000</v>
      </c>
      <c r="N352" s="329">
        <v>9680</v>
      </c>
      <c r="O352" s="330">
        <v>42678</v>
      </c>
      <c r="P352" s="331">
        <v>1</v>
      </c>
      <c r="Q352" s="332">
        <v>1</v>
      </c>
      <c r="R352" s="329">
        <v>0</v>
      </c>
      <c r="S352" s="333">
        <v>9680</v>
      </c>
      <c r="T352" s="333">
        <f t="shared" si="5"/>
        <v>0</v>
      </c>
      <c r="U352" s="334"/>
    </row>
    <row r="353" spans="1:21" ht="105">
      <c r="A353" s="321">
        <v>581</v>
      </c>
      <c r="B353" s="322">
        <v>591</v>
      </c>
      <c r="C353" s="323">
        <v>949</v>
      </c>
      <c r="D353" s="323">
        <v>349</v>
      </c>
      <c r="E353" s="323">
        <v>349</v>
      </c>
      <c r="F353" s="323">
        <v>349</v>
      </c>
      <c r="G353" s="323">
        <v>348</v>
      </c>
      <c r="H353" s="323">
        <v>346</v>
      </c>
      <c r="I353" s="324" t="s">
        <v>2095</v>
      </c>
      <c r="J353" s="325" t="s">
        <v>2096</v>
      </c>
      <c r="K353" s="326" t="s">
        <v>1384</v>
      </c>
      <c r="L353" s="327" t="s">
        <v>1380</v>
      </c>
      <c r="M353" s="328">
        <v>8000</v>
      </c>
      <c r="N353" s="329">
        <v>24976</v>
      </c>
      <c r="O353" s="330">
        <v>42702</v>
      </c>
      <c r="P353" s="331">
        <v>1</v>
      </c>
      <c r="Q353" s="332">
        <v>1</v>
      </c>
      <c r="R353" s="329">
        <v>0</v>
      </c>
      <c r="S353" s="333">
        <v>24976</v>
      </c>
      <c r="T353" s="333">
        <f t="shared" si="5"/>
        <v>0</v>
      </c>
      <c r="U353" s="334"/>
    </row>
    <row r="354" spans="1:21" ht="135">
      <c r="A354" s="321" t="s">
        <v>706</v>
      </c>
      <c r="B354" s="322" t="s">
        <v>706</v>
      </c>
      <c r="C354" s="323">
        <v>405</v>
      </c>
      <c r="D354" s="323">
        <v>350</v>
      </c>
      <c r="E354" s="323">
        <v>350</v>
      </c>
      <c r="F354" s="323">
        <v>350</v>
      </c>
      <c r="G354" s="323">
        <v>349</v>
      </c>
      <c r="H354" s="323">
        <v>347</v>
      </c>
      <c r="I354" s="324" t="s">
        <v>2097</v>
      </c>
      <c r="J354" s="325" t="s">
        <v>2098</v>
      </c>
      <c r="K354" s="326" t="s">
        <v>1379</v>
      </c>
      <c r="L354" s="327" t="s">
        <v>1380</v>
      </c>
      <c r="M354" s="328">
        <v>0</v>
      </c>
      <c r="N354" s="329">
        <v>62750</v>
      </c>
      <c r="O354" s="330">
        <v>42852</v>
      </c>
      <c r="P354" s="331">
        <v>1</v>
      </c>
      <c r="Q354" s="332">
        <v>1</v>
      </c>
      <c r="R354" s="329">
        <v>0</v>
      </c>
      <c r="S354" s="333">
        <v>62750</v>
      </c>
      <c r="T354" s="333">
        <f t="shared" si="5"/>
        <v>0</v>
      </c>
      <c r="U354" s="334"/>
    </row>
    <row r="355" spans="1:21" ht="165">
      <c r="A355" s="321" t="s">
        <v>706</v>
      </c>
      <c r="B355" s="321" t="s">
        <v>706</v>
      </c>
      <c r="C355" s="321" t="s">
        <v>706</v>
      </c>
      <c r="D355" s="323">
        <v>351</v>
      </c>
      <c r="E355" s="323">
        <v>351</v>
      </c>
      <c r="F355" s="323">
        <v>351</v>
      </c>
      <c r="G355" s="323">
        <v>350</v>
      </c>
      <c r="H355" s="323">
        <v>348</v>
      </c>
      <c r="I355" s="324" t="s">
        <v>2099</v>
      </c>
      <c r="J355" s="325" t="s">
        <v>2100</v>
      </c>
      <c r="K355" s="326" t="s">
        <v>1379</v>
      </c>
      <c r="L355" s="327" t="s">
        <v>1380</v>
      </c>
      <c r="M355" s="328">
        <v>0</v>
      </c>
      <c r="N355" s="329">
        <v>89979</v>
      </c>
      <c r="O355" s="330">
        <v>42872</v>
      </c>
      <c r="P355" s="331">
        <v>1</v>
      </c>
      <c r="Q355" s="332">
        <v>1</v>
      </c>
      <c r="R355" s="329">
        <v>0</v>
      </c>
      <c r="S355" s="333">
        <v>89979</v>
      </c>
      <c r="T355" s="333">
        <f t="shared" si="5"/>
        <v>0</v>
      </c>
      <c r="U355" s="334"/>
    </row>
    <row r="356" spans="1:21" ht="60">
      <c r="A356" s="321" t="s">
        <v>706</v>
      </c>
      <c r="B356" s="322" t="s">
        <v>706</v>
      </c>
      <c r="C356" s="323" t="s">
        <v>706</v>
      </c>
      <c r="D356" s="323">
        <v>352</v>
      </c>
      <c r="E356" s="323">
        <v>352</v>
      </c>
      <c r="F356" s="323">
        <v>352</v>
      </c>
      <c r="G356" s="323">
        <v>351</v>
      </c>
      <c r="H356" s="323">
        <v>349</v>
      </c>
      <c r="I356" s="324" t="s">
        <v>2101</v>
      </c>
      <c r="J356" s="325" t="s">
        <v>2102</v>
      </c>
      <c r="K356" s="326" t="s">
        <v>1391</v>
      </c>
      <c r="L356" s="327" t="s">
        <v>1380</v>
      </c>
      <c r="M356" s="328">
        <v>0</v>
      </c>
      <c r="N356" s="329">
        <v>294469</v>
      </c>
      <c r="O356" s="330">
        <v>42971</v>
      </c>
      <c r="P356" s="331">
        <v>1</v>
      </c>
      <c r="Q356" s="332">
        <v>1</v>
      </c>
      <c r="R356" s="329">
        <v>14723</v>
      </c>
      <c r="S356" s="333">
        <v>279746</v>
      </c>
      <c r="T356" s="333">
        <f t="shared" si="5"/>
        <v>0</v>
      </c>
      <c r="U356" s="334"/>
    </row>
    <row r="357" spans="1:21" ht="180">
      <c r="A357" s="321">
        <v>307</v>
      </c>
      <c r="B357" s="322">
        <v>319</v>
      </c>
      <c r="C357" s="323">
        <v>256</v>
      </c>
      <c r="D357" s="323">
        <v>353</v>
      </c>
      <c r="E357" s="323">
        <v>353</v>
      </c>
      <c r="F357" s="323">
        <v>353</v>
      </c>
      <c r="G357" s="323">
        <v>352</v>
      </c>
      <c r="H357" s="323">
        <v>350</v>
      </c>
      <c r="I357" s="324" t="s">
        <v>2103</v>
      </c>
      <c r="J357" s="325" t="s">
        <v>2104</v>
      </c>
      <c r="K357" s="326" t="s">
        <v>1388</v>
      </c>
      <c r="L357" s="327" t="s">
        <v>1380</v>
      </c>
      <c r="M357" s="328">
        <v>150000</v>
      </c>
      <c r="N357" s="329">
        <v>61697</v>
      </c>
      <c r="O357" s="330">
        <v>42767</v>
      </c>
      <c r="P357" s="331">
        <v>1</v>
      </c>
      <c r="Q357" s="332">
        <v>1</v>
      </c>
      <c r="R357" s="329">
        <v>0</v>
      </c>
      <c r="S357" s="333">
        <v>61697</v>
      </c>
      <c r="T357" s="333">
        <f t="shared" si="5"/>
        <v>0</v>
      </c>
      <c r="U357" s="334"/>
    </row>
    <row r="358" spans="1:21" ht="165">
      <c r="A358" s="321">
        <v>56</v>
      </c>
      <c r="B358" s="322">
        <v>158</v>
      </c>
      <c r="C358" s="323">
        <v>262</v>
      </c>
      <c r="D358" s="323">
        <v>354</v>
      </c>
      <c r="E358" s="323">
        <v>354</v>
      </c>
      <c r="F358" s="323">
        <v>354</v>
      </c>
      <c r="G358" s="323">
        <v>353</v>
      </c>
      <c r="H358" s="323">
        <v>351</v>
      </c>
      <c r="I358" s="324" t="s">
        <v>2105</v>
      </c>
      <c r="J358" s="325" t="s">
        <v>2106</v>
      </c>
      <c r="K358" s="326" t="s">
        <v>1407</v>
      </c>
      <c r="L358" s="327" t="s">
        <v>1380</v>
      </c>
      <c r="M358" s="328">
        <v>250000</v>
      </c>
      <c r="N358" s="329">
        <v>392750</v>
      </c>
      <c r="O358" s="330">
        <v>43208</v>
      </c>
      <c r="P358" s="331">
        <v>1</v>
      </c>
      <c r="Q358" s="332">
        <v>0.5</v>
      </c>
      <c r="R358" s="329">
        <v>392750</v>
      </c>
      <c r="S358" s="333">
        <v>0</v>
      </c>
      <c r="T358" s="333">
        <f t="shared" si="5"/>
        <v>0</v>
      </c>
      <c r="U358" s="334"/>
    </row>
    <row r="359" spans="1:21" ht="105">
      <c r="A359" s="321">
        <v>1022</v>
      </c>
      <c r="B359" s="322">
        <v>1030</v>
      </c>
      <c r="C359" s="323">
        <v>318</v>
      </c>
      <c r="D359" s="323">
        <v>399</v>
      </c>
      <c r="E359" s="323">
        <v>355</v>
      </c>
      <c r="F359" s="323">
        <v>355</v>
      </c>
      <c r="G359" s="323">
        <v>354</v>
      </c>
      <c r="H359" s="323">
        <v>352</v>
      </c>
      <c r="I359" s="324" t="s">
        <v>2107</v>
      </c>
      <c r="J359" s="325" t="s">
        <v>2108</v>
      </c>
      <c r="K359" s="326" t="s">
        <v>1384</v>
      </c>
      <c r="L359" s="327" t="s">
        <v>1380</v>
      </c>
      <c r="M359" s="328">
        <v>10000</v>
      </c>
      <c r="N359" s="329">
        <v>18744</v>
      </c>
      <c r="O359" s="330">
        <v>42649</v>
      </c>
      <c r="P359" s="331">
        <v>1</v>
      </c>
      <c r="Q359" s="332">
        <v>1</v>
      </c>
      <c r="R359" s="329">
        <v>0</v>
      </c>
      <c r="S359" s="333">
        <v>18744</v>
      </c>
      <c r="T359" s="333">
        <f t="shared" si="5"/>
        <v>0</v>
      </c>
      <c r="U359" s="334"/>
    </row>
    <row r="360" spans="1:21" ht="75">
      <c r="A360" s="321" t="s">
        <v>706</v>
      </c>
      <c r="B360" s="322" t="s">
        <v>706</v>
      </c>
      <c r="C360" s="323" t="s">
        <v>706</v>
      </c>
      <c r="D360" s="323" t="s">
        <v>706</v>
      </c>
      <c r="E360" s="323">
        <v>356</v>
      </c>
      <c r="F360" s="323">
        <v>356</v>
      </c>
      <c r="G360" s="323">
        <v>355</v>
      </c>
      <c r="H360" s="323">
        <v>353</v>
      </c>
      <c r="I360" s="324" t="s">
        <v>2109</v>
      </c>
      <c r="J360" s="325" t="s">
        <v>2110</v>
      </c>
      <c r="K360" s="326" t="s">
        <v>1384</v>
      </c>
      <c r="L360" s="327" t="s">
        <v>1380</v>
      </c>
      <c r="M360" s="328">
        <v>0</v>
      </c>
      <c r="N360" s="329">
        <v>295512</v>
      </c>
      <c r="O360" s="330">
        <v>42789</v>
      </c>
      <c r="P360" s="331">
        <v>1</v>
      </c>
      <c r="Q360" s="332">
        <v>1</v>
      </c>
      <c r="R360" s="329">
        <v>0</v>
      </c>
      <c r="S360" s="333">
        <v>295512</v>
      </c>
      <c r="T360" s="333">
        <f t="shared" si="5"/>
        <v>0</v>
      </c>
      <c r="U360" s="334"/>
    </row>
    <row r="361" spans="1:21" ht="255">
      <c r="A361" s="321" t="s">
        <v>706</v>
      </c>
      <c r="B361" s="322" t="s">
        <v>706</v>
      </c>
      <c r="C361" s="323" t="s">
        <v>706</v>
      </c>
      <c r="D361" s="323" t="s">
        <v>706</v>
      </c>
      <c r="E361" s="323">
        <v>357</v>
      </c>
      <c r="F361" s="323">
        <v>357</v>
      </c>
      <c r="G361" s="323">
        <v>356</v>
      </c>
      <c r="H361" s="323">
        <v>354</v>
      </c>
      <c r="I361" s="324" t="s">
        <v>2111</v>
      </c>
      <c r="J361" s="325" t="s">
        <v>2112</v>
      </c>
      <c r="K361" s="326" t="s">
        <v>2113</v>
      </c>
      <c r="L361" s="327" t="s">
        <v>1380</v>
      </c>
      <c r="M361" s="328">
        <v>6000000</v>
      </c>
      <c r="N361" s="329">
        <v>4500000</v>
      </c>
      <c r="O361" s="330">
        <v>43220</v>
      </c>
      <c r="P361" s="331">
        <v>1</v>
      </c>
      <c r="Q361" s="332">
        <v>0.7</v>
      </c>
      <c r="R361" s="329">
        <v>1793119</v>
      </c>
      <c r="S361" s="333">
        <v>2706881</v>
      </c>
      <c r="T361" s="333">
        <f t="shared" si="5"/>
        <v>0</v>
      </c>
      <c r="U361" s="334" t="s">
        <v>2114</v>
      </c>
    </row>
    <row r="362" spans="1:21" ht="105">
      <c r="A362" s="321">
        <v>117</v>
      </c>
      <c r="B362" s="322">
        <v>180</v>
      </c>
      <c r="C362" s="323">
        <v>367</v>
      </c>
      <c r="D362" s="323">
        <v>447</v>
      </c>
      <c r="E362" s="323">
        <v>358</v>
      </c>
      <c r="F362" s="323">
        <v>358</v>
      </c>
      <c r="G362" s="323">
        <v>357</v>
      </c>
      <c r="H362" s="323">
        <v>355</v>
      </c>
      <c r="I362" s="324" t="s">
        <v>2115</v>
      </c>
      <c r="J362" s="325" t="s">
        <v>2116</v>
      </c>
      <c r="K362" s="326" t="s">
        <v>1407</v>
      </c>
      <c r="L362" s="327" t="s">
        <v>1380</v>
      </c>
      <c r="M362" s="328">
        <v>480000</v>
      </c>
      <c r="N362" s="329">
        <v>1260023</v>
      </c>
      <c r="O362" s="330">
        <v>43213</v>
      </c>
      <c r="P362" s="331">
        <v>1</v>
      </c>
      <c r="Q362" s="332">
        <v>0.75</v>
      </c>
      <c r="R362" s="329">
        <v>3000</v>
      </c>
      <c r="S362" s="333">
        <v>1257023</v>
      </c>
      <c r="T362" s="333">
        <f t="shared" si="5"/>
        <v>0</v>
      </c>
      <c r="U362" s="334" t="s">
        <v>2117</v>
      </c>
    </row>
    <row r="363" spans="1:21" ht="120">
      <c r="A363" s="321">
        <v>1111</v>
      </c>
      <c r="B363" s="322">
        <v>1119</v>
      </c>
      <c r="C363" s="323">
        <v>406</v>
      </c>
      <c r="D363" s="323">
        <v>449</v>
      </c>
      <c r="E363" s="323">
        <v>359</v>
      </c>
      <c r="F363" s="323">
        <v>359</v>
      </c>
      <c r="G363" s="323">
        <v>358</v>
      </c>
      <c r="H363" s="323">
        <v>356</v>
      </c>
      <c r="I363" s="324" t="s">
        <v>2118</v>
      </c>
      <c r="J363" s="325" t="s">
        <v>2119</v>
      </c>
      <c r="K363" s="326" t="s">
        <v>1384</v>
      </c>
      <c r="L363" s="327" t="s">
        <v>1380</v>
      </c>
      <c r="M363" s="328">
        <v>12500</v>
      </c>
      <c r="N363" s="329">
        <v>25000</v>
      </c>
      <c r="O363" s="330">
        <v>42642</v>
      </c>
      <c r="P363" s="331">
        <v>1</v>
      </c>
      <c r="Q363" s="332">
        <v>1</v>
      </c>
      <c r="R363" s="329">
        <v>0</v>
      </c>
      <c r="S363" s="333">
        <v>25000</v>
      </c>
      <c r="T363" s="333">
        <f t="shared" si="5"/>
        <v>0</v>
      </c>
      <c r="U363" s="334"/>
    </row>
    <row r="364" spans="1:21" ht="105">
      <c r="A364" s="321">
        <v>298</v>
      </c>
      <c r="B364" s="322">
        <v>310</v>
      </c>
      <c r="C364" s="323">
        <v>347</v>
      </c>
      <c r="D364" s="323">
        <v>387</v>
      </c>
      <c r="E364" s="323">
        <v>360</v>
      </c>
      <c r="F364" s="323">
        <v>360</v>
      </c>
      <c r="G364" s="323">
        <v>359</v>
      </c>
      <c r="H364" s="323">
        <v>357</v>
      </c>
      <c r="I364" s="324" t="s">
        <v>2120</v>
      </c>
      <c r="J364" s="325" t="s">
        <v>2121</v>
      </c>
      <c r="K364" s="326" t="s">
        <v>1407</v>
      </c>
      <c r="L364" s="327" t="s">
        <v>1380</v>
      </c>
      <c r="M364" s="328">
        <v>95000</v>
      </c>
      <c r="N364" s="329">
        <v>23283</v>
      </c>
      <c r="O364" s="330">
        <v>42706</v>
      </c>
      <c r="P364" s="331">
        <v>1</v>
      </c>
      <c r="Q364" s="332">
        <v>1</v>
      </c>
      <c r="R364" s="329">
        <v>0</v>
      </c>
      <c r="S364" s="333">
        <v>23283</v>
      </c>
      <c r="T364" s="333">
        <f t="shared" si="5"/>
        <v>0</v>
      </c>
      <c r="U364" s="334"/>
    </row>
    <row r="365" spans="1:21" ht="90">
      <c r="A365" s="321">
        <v>265</v>
      </c>
      <c r="B365" s="322">
        <v>277</v>
      </c>
      <c r="C365" s="323" t="s">
        <v>2122</v>
      </c>
      <c r="D365" s="323" t="s">
        <v>2123</v>
      </c>
      <c r="E365" s="323">
        <v>361</v>
      </c>
      <c r="F365" s="323">
        <v>361</v>
      </c>
      <c r="G365" s="323">
        <v>360</v>
      </c>
      <c r="H365" s="323">
        <v>358</v>
      </c>
      <c r="I365" s="324" t="s">
        <v>2124</v>
      </c>
      <c r="J365" s="325" t="s">
        <v>2125</v>
      </c>
      <c r="K365" s="326" t="s">
        <v>1407</v>
      </c>
      <c r="L365" s="327" t="s">
        <v>1380</v>
      </c>
      <c r="M365" s="328">
        <v>95000</v>
      </c>
      <c r="N365" s="329">
        <v>24000</v>
      </c>
      <c r="O365" s="330">
        <v>42713</v>
      </c>
      <c r="P365" s="331">
        <v>1</v>
      </c>
      <c r="Q365" s="332">
        <v>1</v>
      </c>
      <c r="R365" s="329">
        <v>0</v>
      </c>
      <c r="S365" s="333">
        <v>24000</v>
      </c>
      <c r="T365" s="333">
        <f t="shared" si="5"/>
        <v>0</v>
      </c>
      <c r="U365" s="334"/>
    </row>
    <row r="366" spans="1:21" ht="120">
      <c r="A366" s="321">
        <v>822</v>
      </c>
      <c r="B366" s="322">
        <v>830</v>
      </c>
      <c r="C366" s="323">
        <v>1128</v>
      </c>
      <c r="D366" s="323">
        <v>393</v>
      </c>
      <c r="E366" s="323">
        <v>362</v>
      </c>
      <c r="F366" s="323">
        <v>362</v>
      </c>
      <c r="G366" s="323">
        <v>361</v>
      </c>
      <c r="H366" s="323">
        <v>359</v>
      </c>
      <c r="I366" s="324" t="s">
        <v>2126</v>
      </c>
      <c r="J366" s="325" t="s">
        <v>2127</v>
      </c>
      <c r="K366" s="326" t="s">
        <v>1384</v>
      </c>
      <c r="L366" s="327" t="s">
        <v>1380</v>
      </c>
      <c r="M366" s="328">
        <v>8000</v>
      </c>
      <c r="N366" s="329">
        <v>18250</v>
      </c>
      <c r="O366" s="330">
        <v>42657</v>
      </c>
      <c r="P366" s="331">
        <v>1</v>
      </c>
      <c r="Q366" s="332">
        <v>1</v>
      </c>
      <c r="R366" s="329">
        <v>0</v>
      </c>
      <c r="S366" s="333">
        <v>18250</v>
      </c>
      <c r="T366" s="333">
        <f t="shared" si="5"/>
        <v>0</v>
      </c>
      <c r="U366" s="334"/>
    </row>
    <row r="367" spans="1:21" ht="150">
      <c r="A367" s="321">
        <v>659</v>
      </c>
      <c r="B367" s="322">
        <v>669</v>
      </c>
      <c r="C367" s="323">
        <v>362</v>
      </c>
      <c r="D367" s="323">
        <v>381</v>
      </c>
      <c r="E367" s="323">
        <v>363</v>
      </c>
      <c r="F367" s="323">
        <v>363</v>
      </c>
      <c r="G367" s="323">
        <v>362</v>
      </c>
      <c r="H367" s="323">
        <v>360</v>
      </c>
      <c r="I367" s="324" t="s">
        <v>2128</v>
      </c>
      <c r="J367" s="325" t="s">
        <v>2129</v>
      </c>
      <c r="K367" s="326" t="s">
        <v>1384</v>
      </c>
      <c r="L367" s="327" t="s">
        <v>1380</v>
      </c>
      <c r="M367" s="328">
        <v>20000</v>
      </c>
      <c r="N367" s="329">
        <v>24106</v>
      </c>
      <c r="O367" s="330">
        <v>42690</v>
      </c>
      <c r="P367" s="331">
        <v>1</v>
      </c>
      <c r="Q367" s="332">
        <v>1</v>
      </c>
      <c r="R367" s="329">
        <v>0</v>
      </c>
      <c r="S367" s="333">
        <v>24106</v>
      </c>
      <c r="T367" s="333">
        <f t="shared" si="5"/>
        <v>0</v>
      </c>
      <c r="U367" s="334"/>
    </row>
    <row r="368" spans="1:21" ht="135">
      <c r="A368" s="321">
        <v>688</v>
      </c>
      <c r="B368" s="322">
        <v>698</v>
      </c>
      <c r="C368" s="323">
        <v>651</v>
      </c>
      <c r="D368" s="323">
        <v>428</v>
      </c>
      <c r="E368" s="323">
        <v>364</v>
      </c>
      <c r="F368" s="323">
        <v>364</v>
      </c>
      <c r="G368" s="323">
        <v>363</v>
      </c>
      <c r="H368" s="323">
        <v>361</v>
      </c>
      <c r="I368" s="324" t="s">
        <v>2130</v>
      </c>
      <c r="J368" s="325" t="s">
        <v>2131</v>
      </c>
      <c r="K368" s="326" t="s">
        <v>1384</v>
      </c>
      <c r="L368" s="327" t="s">
        <v>1380</v>
      </c>
      <c r="M368" s="328">
        <v>22500</v>
      </c>
      <c r="N368" s="329">
        <v>19100</v>
      </c>
      <c r="O368" s="330">
        <v>42781</v>
      </c>
      <c r="P368" s="331">
        <v>1</v>
      </c>
      <c r="Q368" s="332">
        <v>1</v>
      </c>
      <c r="R368" s="329">
        <v>0</v>
      </c>
      <c r="S368" s="333">
        <v>19100</v>
      </c>
      <c r="T368" s="333">
        <f t="shared" si="5"/>
        <v>0</v>
      </c>
      <c r="U368" s="334"/>
    </row>
    <row r="369" spans="1:21" ht="135">
      <c r="A369" s="321">
        <v>871</v>
      </c>
      <c r="B369" s="322">
        <v>879</v>
      </c>
      <c r="C369" s="323">
        <v>186</v>
      </c>
      <c r="D369" s="323">
        <v>378</v>
      </c>
      <c r="E369" s="323">
        <v>365</v>
      </c>
      <c r="F369" s="323">
        <v>365</v>
      </c>
      <c r="G369" s="323">
        <v>364</v>
      </c>
      <c r="H369" s="323">
        <v>362</v>
      </c>
      <c r="I369" s="324" t="s">
        <v>2132</v>
      </c>
      <c r="J369" s="325" t="s">
        <v>2133</v>
      </c>
      <c r="K369" s="326" t="s">
        <v>1384</v>
      </c>
      <c r="L369" s="327" t="s">
        <v>1380</v>
      </c>
      <c r="M369" s="328">
        <v>25000</v>
      </c>
      <c r="N369" s="329">
        <v>19800</v>
      </c>
      <c r="O369" s="330">
        <v>42677</v>
      </c>
      <c r="P369" s="331">
        <v>1</v>
      </c>
      <c r="Q369" s="332">
        <v>1</v>
      </c>
      <c r="R369" s="329">
        <v>0</v>
      </c>
      <c r="S369" s="333">
        <v>19800</v>
      </c>
      <c r="T369" s="333">
        <f t="shared" si="5"/>
        <v>0</v>
      </c>
      <c r="U369" s="334"/>
    </row>
    <row r="370" spans="1:21" ht="75">
      <c r="A370" s="321">
        <v>649</v>
      </c>
      <c r="B370" s="322">
        <v>659</v>
      </c>
      <c r="C370" s="323">
        <v>335</v>
      </c>
      <c r="D370" s="323">
        <v>380</v>
      </c>
      <c r="E370" s="323">
        <v>366</v>
      </c>
      <c r="F370" s="323">
        <v>366</v>
      </c>
      <c r="G370" s="323">
        <v>365</v>
      </c>
      <c r="H370" s="323">
        <v>363</v>
      </c>
      <c r="I370" s="324" t="s">
        <v>2134</v>
      </c>
      <c r="J370" s="325" t="s">
        <v>2135</v>
      </c>
      <c r="K370" s="326" t="s">
        <v>1384</v>
      </c>
      <c r="L370" s="327" t="s">
        <v>1380</v>
      </c>
      <c r="M370" s="328">
        <v>9500</v>
      </c>
      <c r="N370" s="329">
        <v>13199</v>
      </c>
      <c r="O370" s="330">
        <v>42746</v>
      </c>
      <c r="P370" s="331">
        <v>1</v>
      </c>
      <c r="Q370" s="332">
        <v>1</v>
      </c>
      <c r="R370" s="329">
        <v>0</v>
      </c>
      <c r="S370" s="333">
        <v>13199</v>
      </c>
      <c r="T370" s="333">
        <f t="shared" si="5"/>
        <v>0</v>
      </c>
      <c r="U370" s="334"/>
    </row>
    <row r="371" spans="1:21" ht="120">
      <c r="A371" s="321">
        <v>135</v>
      </c>
      <c r="B371" s="322">
        <v>63</v>
      </c>
      <c r="C371" s="323">
        <v>228</v>
      </c>
      <c r="D371" s="323">
        <v>432</v>
      </c>
      <c r="E371" s="323">
        <v>367</v>
      </c>
      <c r="F371" s="323">
        <v>367</v>
      </c>
      <c r="G371" s="323">
        <v>366</v>
      </c>
      <c r="H371" s="323">
        <v>364</v>
      </c>
      <c r="I371" s="324" t="s">
        <v>2136</v>
      </c>
      <c r="J371" s="325" t="s">
        <v>2137</v>
      </c>
      <c r="K371" s="326" t="s">
        <v>1391</v>
      </c>
      <c r="L371" s="327" t="s">
        <v>1380</v>
      </c>
      <c r="M371" s="328">
        <v>250000</v>
      </c>
      <c r="N371" s="329">
        <v>369560</v>
      </c>
      <c r="O371" s="330">
        <v>42951</v>
      </c>
      <c r="P371" s="331">
        <v>1</v>
      </c>
      <c r="Q371" s="332">
        <v>1</v>
      </c>
      <c r="R371" s="329">
        <v>0</v>
      </c>
      <c r="S371" s="333">
        <v>369560</v>
      </c>
      <c r="T371" s="333">
        <f t="shared" si="5"/>
        <v>0</v>
      </c>
      <c r="U371" s="334"/>
    </row>
    <row r="372" spans="1:21" ht="195">
      <c r="A372" s="321">
        <v>1093</v>
      </c>
      <c r="B372" s="322">
        <v>1101</v>
      </c>
      <c r="C372" s="323">
        <v>1318</v>
      </c>
      <c r="D372" s="323">
        <v>383</v>
      </c>
      <c r="E372" s="323">
        <v>368</v>
      </c>
      <c r="F372" s="323">
        <v>368</v>
      </c>
      <c r="G372" s="323">
        <v>367</v>
      </c>
      <c r="H372" s="323">
        <v>365</v>
      </c>
      <c r="I372" s="324" t="s">
        <v>2138</v>
      </c>
      <c r="J372" s="325" t="s">
        <v>2139</v>
      </c>
      <c r="K372" s="326" t="s">
        <v>1384</v>
      </c>
      <c r="L372" s="327" t="s">
        <v>1380</v>
      </c>
      <c r="M372" s="328">
        <v>10000</v>
      </c>
      <c r="N372" s="329">
        <v>2460</v>
      </c>
      <c r="O372" s="330">
        <v>42657</v>
      </c>
      <c r="P372" s="331">
        <v>1</v>
      </c>
      <c r="Q372" s="332">
        <v>1</v>
      </c>
      <c r="R372" s="329">
        <v>0</v>
      </c>
      <c r="S372" s="333">
        <v>2460</v>
      </c>
      <c r="T372" s="333">
        <f t="shared" si="5"/>
        <v>0</v>
      </c>
      <c r="U372" s="334"/>
    </row>
    <row r="373" spans="1:21" ht="270">
      <c r="A373" s="321">
        <v>650</v>
      </c>
      <c r="B373" s="322">
        <v>660</v>
      </c>
      <c r="C373" s="323">
        <v>271</v>
      </c>
      <c r="D373" s="323">
        <v>394</v>
      </c>
      <c r="E373" s="323">
        <v>369</v>
      </c>
      <c r="F373" s="323">
        <v>369</v>
      </c>
      <c r="G373" s="323">
        <v>368</v>
      </c>
      <c r="H373" s="323">
        <v>366</v>
      </c>
      <c r="I373" s="324" t="s">
        <v>2140</v>
      </c>
      <c r="J373" s="325" t="s">
        <v>2141</v>
      </c>
      <c r="K373" s="326" t="s">
        <v>1384</v>
      </c>
      <c r="L373" s="327" t="s">
        <v>1380</v>
      </c>
      <c r="M373" s="328">
        <v>20000</v>
      </c>
      <c r="N373" s="329">
        <v>9726</v>
      </c>
      <c r="O373" s="330">
        <v>42689</v>
      </c>
      <c r="P373" s="331">
        <v>1</v>
      </c>
      <c r="Q373" s="332">
        <v>1</v>
      </c>
      <c r="R373" s="329">
        <v>0</v>
      </c>
      <c r="S373" s="333">
        <v>9726</v>
      </c>
      <c r="T373" s="333">
        <f t="shared" si="5"/>
        <v>0</v>
      </c>
      <c r="U373" s="334" t="s">
        <v>2142</v>
      </c>
    </row>
    <row r="374" spans="1:21" ht="90">
      <c r="A374" s="321">
        <v>1094</v>
      </c>
      <c r="B374" s="322">
        <v>1102</v>
      </c>
      <c r="C374" s="323">
        <v>273</v>
      </c>
      <c r="D374" s="323">
        <v>395</v>
      </c>
      <c r="E374" s="323">
        <v>370</v>
      </c>
      <c r="F374" s="323">
        <v>370</v>
      </c>
      <c r="G374" s="323">
        <v>369</v>
      </c>
      <c r="H374" s="323">
        <v>367</v>
      </c>
      <c r="I374" s="324" t="s">
        <v>2143</v>
      </c>
      <c r="J374" s="325" t="s">
        <v>2144</v>
      </c>
      <c r="K374" s="326" t="s">
        <v>1384</v>
      </c>
      <c r="L374" s="327" t="s">
        <v>1380</v>
      </c>
      <c r="M374" s="328">
        <v>15000</v>
      </c>
      <c r="N374" s="329">
        <v>24872</v>
      </c>
      <c r="O374" s="330">
        <v>42671</v>
      </c>
      <c r="P374" s="331">
        <v>1</v>
      </c>
      <c r="Q374" s="332">
        <v>1</v>
      </c>
      <c r="R374" s="329">
        <v>0</v>
      </c>
      <c r="S374" s="333">
        <v>24872</v>
      </c>
      <c r="T374" s="333">
        <f t="shared" si="5"/>
        <v>0</v>
      </c>
      <c r="U374" s="334"/>
    </row>
    <row r="375" spans="1:21" ht="120">
      <c r="A375" s="321">
        <v>1147</v>
      </c>
      <c r="B375" s="322">
        <v>1155</v>
      </c>
      <c r="C375" s="323">
        <v>297</v>
      </c>
      <c r="D375" s="323">
        <v>398</v>
      </c>
      <c r="E375" s="323">
        <v>371</v>
      </c>
      <c r="F375" s="323">
        <v>371</v>
      </c>
      <c r="G375" s="323">
        <v>370</v>
      </c>
      <c r="H375" s="323">
        <v>368</v>
      </c>
      <c r="I375" s="324" t="s">
        <v>2145</v>
      </c>
      <c r="J375" s="325" t="s">
        <v>2146</v>
      </c>
      <c r="K375" s="326" t="s">
        <v>1384</v>
      </c>
      <c r="L375" s="327" t="s">
        <v>1380</v>
      </c>
      <c r="M375" s="328">
        <v>10000</v>
      </c>
      <c r="N375" s="329">
        <v>22444</v>
      </c>
      <c r="O375" s="330">
        <v>42667</v>
      </c>
      <c r="P375" s="331">
        <v>1</v>
      </c>
      <c r="Q375" s="332">
        <v>1</v>
      </c>
      <c r="R375" s="329">
        <v>0</v>
      </c>
      <c r="S375" s="333">
        <v>22444</v>
      </c>
      <c r="T375" s="333">
        <f t="shared" si="5"/>
        <v>0</v>
      </c>
      <c r="U375" s="334"/>
    </row>
    <row r="376" spans="1:21" ht="120">
      <c r="A376" s="321">
        <v>310</v>
      </c>
      <c r="B376" s="322">
        <v>322</v>
      </c>
      <c r="C376" s="323">
        <v>747</v>
      </c>
      <c r="D376" s="323">
        <v>401</v>
      </c>
      <c r="E376" s="323">
        <v>372</v>
      </c>
      <c r="F376" s="323">
        <v>372</v>
      </c>
      <c r="G376" s="323">
        <v>371</v>
      </c>
      <c r="H376" s="323">
        <v>369</v>
      </c>
      <c r="I376" s="324" t="s">
        <v>2147</v>
      </c>
      <c r="J376" s="325" t="s">
        <v>2148</v>
      </c>
      <c r="K376" s="326" t="s">
        <v>1391</v>
      </c>
      <c r="L376" s="327" t="s">
        <v>1380</v>
      </c>
      <c r="M376" s="328">
        <v>20000</v>
      </c>
      <c r="N376" s="329">
        <v>24998</v>
      </c>
      <c r="O376" s="330">
        <v>42720</v>
      </c>
      <c r="P376" s="331">
        <v>1</v>
      </c>
      <c r="Q376" s="332">
        <v>1</v>
      </c>
      <c r="R376" s="329">
        <v>0</v>
      </c>
      <c r="S376" s="333">
        <v>24998</v>
      </c>
      <c r="T376" s="333">
        <f t="shared" si="5"/>
        <v>0</v>
      </c>
      <c r="U376" s="334"/>
    </row>
    <row r="377" spans="1:21" ht="105">
      <c r="A377" s="321">
        <v>827</v>
      </c>
      <c r="B377" s="322">
        <v>835</v>
      </c>
      <c r="C377" s="323">
        <v>1133</v>
      </c>
      <c r="D377" s="323">
        <v>402</v>
      </c>
      <c r="E377" s="323">
        <v>373</v>
      </c>
      <c r="F377" s="323">
        <v>373</v>
      </c>
      <c r="G377" s="323">
        <v>372</v>
      </c>
      <c r="H377" s="323">
        <v>370</v>
      </c>
      <c r="I377" s="324" t="s">
        <v>2149</v>
      </c>
      <c r="J377" s="325" t="s">
        <v>2150</v>
      </c>
      <c r="K377" s="326" t="s">
        <v>1384</v>
      </c>
      <c r="L377" s="327" t="s">
        <v>1380</v>
      </c>
      <c r="M377" s="328">
        <v>15000</v>
      </c>
      <c r="N377" s="329">
        <v>21667</v>
      </c>
      <c r="O377" s="330">
        <v>42664</v>
      </c>
      <c r="P377" s="331">
        <v>1</v>
      </c>
      <c r="Q377" s="332">
        <v>1</v>
      </c>
      <c r="R377" s="329">
        <v>0</v>
      </c>
      <c r="S377" s="333">
        <v>21667</v>
      </c>
      <c r="T377" s="333">
        <f t="shared" si="5"/>
        <v>0</v>
      </c>
      <c r="U377" s="334"/>
    </row>
    <row r="378" spans="1:21" ht="120">
      <c r="A378" s="321">
        <v>1079</v>
      </c>
      <c r="B378" s="322">
        <v>1087</v>
      </c>
      <c r="C378" s="323">
        <v>333</v>
      </c>
      <c r="D378" s="323">
        <v>400</v>
      </c>
      <c r="E378" s="323">
        <v>375</v>
      </c>
      <c r="F378" s="323">
        <v>374</v>
      </c>
      <c r="G378" s="323">
        <v>373</v>
      </c>
      <c r="H378" s="323">
        <v>371</v>
      </c>
      <c r="I378" s="324" t="s">
        <v>2151</v>
      </c>
      <c r="J378" s="325" t="s">
        <v>2152</v>
      </c>
      <c r="K378" s="326" t="s">
        <v>1384</v>
      </c>
      <c r="L378" s="327" t="s">
        <v>1380</v>
      </c>
      <c r="M378" s="328">
        <v>10000</v>
      </c>
      <c r="N378" s="329">
        <v>24990</v>
      </c>
      <c r="O378" s="330">
        <v>42718</v>
      </c>
      <c r="P378" s="331">
        <v>1</v>
      </c>
      <c r="Q378" s="332">
        <v>1</v>
      </c>
      <c r="R378" s="329">
        <v>0</v>
      </c>
      <c r="S378" s="333">
        <v>24990</v>
      </c>
      <c r="T378" s="333">
        <f t="shared" si="5"/>
        <v>0</v>
      </c>
      <c r="U378" s="334"/>
    </row>
    <row r="379" spans="1:21" ht="75">
      <c r="A379" s="321">
        <v>281</v>
      </c>
      <c r="B379" s="322">
        <v>293</v>
      </c>
      <c r="C379" s="323">
        <v>356</v>
      </c>
      <c r="D379" s="323">
        <v>358</v>
      </c>
      <c r="E379" s="323">
        <v>376</v>
      </c>
      <c r="F379" s="323">
        <v>375</v>
      </c>
      <c r="G379" s="323">
        <v>374</v>
      </c>
      <c r="H379" s="323">
        <v>372</v>
      </c>
      <c r="I379" s="324" t="s">
        <v>2153</v>
      </c>
      <c r="J379" s="325" t="s">
        <v>2154</v>
      </c>
      <c r="K379" s="326" t="s">
        <v>1407</v>
      </c>
      <c r="L379" s="327" t="s">
        <v>1380</v>
      </c>
      <c r="M379" s="328">
        <v>40000</v>
      </c>
      <c r="N379" s="329">
        <v>102950</v>
      </c>
      <c r="O379" s="330">
        <v>42850</v>
      </c>
      <c r="P379" s="331">
        <v>1</v>
      </c>
      <c r="Q379" s="332">
        <v>1</v>
      </c>
      <c r="R379" s="329">
        <v>0</v>
      </c>
      <c r="S379" s="333">
        <v>102950</v>
      </c>
      <c r="T379" s="333">
        <f t="shared" si="5"/>
        <v>0</v>
      </c>
      <c r="U379" s="334"/>
    </row>
    <row r="380" spans="1:21" ht="60">
      <c r="A380" s="321" t="s">
        <v>706</v>
      </c>
      <c r="B380" s="322">
        <v>85</v>
      </c>
      <c r="C380" s="323">
        <v>657</v>
      </c>
      <c r="D380" s="323">
        <v>376</v>
      </c>
      <c r="E380" s="323">
        <v>377</v>
      </c>
      <c r="F380" s="323">
        <v>376</v>
      </c>
      <c r="G380" s="323">
        <v>375</v>
      </c>
      <c r="H380" s="323">
        <v>373</v>
      </c>
      <c r="I380" s="324" t="s">
        <v>2155</v>
      </c>
      <c r="J380" s="325" t="s">
        <v>2156</v>
      </c>
      <c r="K380" s="326" t="s">
        <v>1384</v>
      </c>
      <c r="L380" s="327" t="s">
        <v>1380</v>
      </c>
      <c r="M380" s="328">
        <v>0</v>
      </c>
      <c r="N380" s="329">
        <v>46715</v>
      </c>
      <c r="O380" s="330">
        <v>42789</v>
      </c>
      <c r="P380" s="331">
        <v>1</v>
      </c>
      <c r="Q380" s="332">
        <v>1</v>
      </c>
      <c r="R380" s="329">
        <v>0</v>
      </c>
      <c r="S380" s="333">
        <v>46715</v>
      </c>
      <c r="T380" s="333">
        <f t="shared" si="5"/>
        <v>0</v>
      </c>
      <c r="U380" s="334"/>
    </row>
    <row r="381" spans="1:21" ht="255">
      <c r="A381" s="321">
        <v>300</v>
      </c>
      <c r="B381" s="322">
        <v>312</v>
      </c>
      <c r="C381" s="323">
        <v>332</v>
      </c>
      <c r="D381" s="323">
        <v>379</v>
      </c>
      <c r="E381" s="323">
        <v>378</v>
      </c>
      <c r="F381" s="323">
        <v>377</v>
      </c>
      <c r="G381" s="323">
        <v>376</v>
      </c>
      <c r="H381" s="323">
        <v>374</v>
      </c>
      <c r="I381" s="324" t="s">
        <v>2157</v>
      </c>
      <c r="J381" s="325" t="s">
        <v>2158</v>
      </c>
      <c r="K381" s="326" t="s">
        <v>1388</v>
      </c>
      <c r="L381" s="327" t="s">
        <v>1380</v>
      </c>
      <c r="M381" s="328">
        <v>35000</v>
      </c>
      <c r="N381" s="329">
        <v>4815</v>
      </c>
      <c r="O381" s="330">
        <v>42639</v>
      </c>
      <c r="P381" s="331">
        <v>1</v>
      </c>
      <c r="Q381" s="332">
        <v>1</v>
      </c>
      <c r="R381" s="329">
        <v>0</v>
      </c>
      <c r="S381" s="333">
        <v>4815</v>
      </c>
      <c r="T381" s="333">
        <f t="shared" si="5"/>
        <v>0</v>
      </c>
      <c r="U381" s="334"/>
    </row>
    <row r="382" spans="1:21" ht="120">
      <c r="A382" s="321">
        <v>864</v>
      </c>
      <c r="B382" s="322">
        <v>872</v>
      </c>
      <c r="C382" s="323">
        <v>325</v>
      </c>
      <c r="D382" s="323">
        <v>405</v>
      </c>
      <c r="E382" s="323">
        <v>379</v>
      </c>
      <c r="F382" s="323">
        <v>378</v>
      </c>
      <c r="G382" s="323">
        <v>377</v>
      </c>
      <c r="H382" s="323">
        <v>375</v>
      </c>
      <c r="I382" s="324" t="s">
        <v>2159</v>
      </c>
      <c r="J382" s="325" t="s">
        <v>2160</v>
      </c>
      <c r="K382" s="326" t="s">
        <v>1384</v>
      </c>
      <c r="L382" s="327" t="s">
        <v>1380</v>
      </c>
      <c r="M382" s="328">
        <v>20000</v>
      </c>
      <c r="N382" s="329">
        <v>13333</v>
      </c>
      <c r="O382" s="330">
        <v>42754</v>
      </c>
      <c r="P382" s="331">
        <v>1</v>
      </c>
      <c r="Q382" s="332">
        <v>1</v>
      </c>
      <c r="R382" s="329">
        <v>0</v>
      </c>
      <c r="S382" s="333">
        <v>13333</v>
      </c>
      <c r="T382" s="333">
        <f t="shared" si="5"/>
        <v>0</v>
      </c>
      <c r="U382" s="334" t="s">
        <v>2161</v>
      </c>
    </row>
    <row r="383" spans="1:21" ht="180">
      <c r="A383" s="321">
        <v>958</v>
      </c>
      <c r="B383" s="322">
        <v>966</v>
      </c>
      <c r="C383" s="323">
        <v>327</v>
      </c>
      <c r="D383" s="323">
        <v>406</v>
      </c>
      <c r="E383" s="323">
        <v>380</v>
      </c>
      <c r="F383" s="323">
        <v>379</v>
      </c>
      <c r="G383" s="323">
        <v>378</v>
      </c>
      <c r="H383" s="323">
        <v>376</v>
      </c>
      <c r="I383" s="324" t="s">
        <v>2162</v>
      </c>
      <c r="J383" s="325" t="s">
        <v>2163</v>
      </c>
      <c r="K383" s="326" t="s">
        <v>1384</v>
      </c>
      <c r="L383" s="327" t="s">
        <v>1380</v>
      </c>
      <c r="M383" s="328">
        <v>20000</v>
      </c>
      <c r="N383" s="329">
        <v>13333</v>
      </c>
      <c r="O383" s="330">
        <v>42716</v>
      </c>
      <c r="P383" s="331">
        <v>1</v>
      </c>
      <c r="Q383" s="332">
        <v>1</v>
      </c>
      <c r="R383" s="329">
        <v>0</v>
      </c>
      <c r="S383" s="333">
        <v>13333</v>
      </c>
      <c r="T383" s="333">
        <f t="shared" si="5"/>
        <v>0</v>
      </c>
      <c r="U383" s="334" t="s">
        <v>2161</v>
      </c>
    </row>
    <row r="384" spans="1:21" ht="165">
      <c r="A384" s="321">
        <v>967</v>
      </c>
      <c r="B384" s="322">
        <v>975</v>
      </c>
      <c r="C384" s="323">
        <v>338</v>
      </c>
      <c r="D384" s="323">
        <v>407</v>
      </c>
      <c r="E384" s="323">
        <v>381</v>
      </c>
      <c r="F384" s="323">
        <v>380</v>
      </c>
      <c r="G384" s="323">
        <v>379</v>
      </c>
      <c r="H384" s="323">
        <v>377</v>
      </c>
      <c r="I384" s="324" t="s">
        <v>2164</v>
      </c>
      <c r="J384" s="325" t="s">
        <v>2165</v>
      </c>
      <c r="K384" s="326" t="s">
        <v>1384</v>
      </c>
      <c r="L384" s="327" t="s">
        <v>1380</v>
      </c>
      <c r="M384" s="328">
        <v>20000</v>
      </c>
      <c r="N384" s="329">
        <v>13333</v>
      </c>
      <c r="O384" s="330">
        <v>42723</v>
      </c>
      <c r="P384" s="331">
        <v>1</v>
      </c>
      <c r="Q384" s="332">
        <v>1</v>
      </c>
      <c r="R384" s="329">
        <v>0</v>
      </c>
      <c r="S384" s="333">
        <v>13333</v>
      </c>
      <c r="T384" s="333">
        <f t="shared" si="5"/>
        <v>0</v>
      </c>
      <c r="U384" s="334" t="s">
        <v>2161</v>
      </c>
    </row>
    <row r="385" spans="1:21" ht="255">
      <c r="A385" s="321">
        <v>904</v>
      </c>
      <c r="B385" s="322">
        <v>912</v>
      </c>
      <c r="C385" s="323">
        <v>1187</v>
      </c>
      <c r="D385" s="323">
        <v>450</v>
      </c>
      <c r="E385" s="323">
        <v>382</v>
      </c>
      <c r="F385" s="323">
        <v>381</v>
      </c>
      <c r="G385" s="323">
        <v>380</v>
      </c>
      <c r="H385" s="323">
        <v>378</v>
      </c>
      <c r="I385" s="324" t="s">
        <v>2166</v>
      </c>
      <c r="J385" s="325" t="s">
        <v>2167</v>
      </c>
      <c r="K385" s="326" t="s">
        <v>1384</v>
      </c>
      <c r="L385" s="327" t="s">
        <v>1380</v>
      </c>
      <c r="M385" s="328">
        <v>20000</v>
      </c>
      <c r="N385" s="329">
        <v>23975</v>
      </c>
      <c r="O385" s="330">
        <v>42726</v>
      </c>
      <c r="P385" s="331">
        <v>1</v>
      </c>
      <c r="Q385" s="332">
        <v>1</v>
      </c>
      <c r="R385" s="329">
        <v>0</v>
      </c>
      <c r="S385" s="333">
        <v>23975</v>
      </c>
      <c r="T385" s="333">
        <f t="shared" si="5"/>
        <v>0</v>
      </c>
      <c r="U385" s="334"/>
    </row>
    <row r="386" spans="1:21" ht="45">
      <c r="A386" s="321" t="s">
        <v>706</v>
      </c>
      <c r="B386" s="322" t="s">
        <v>706</v>
      </c>
      <c r="C386" s="323" t="s">
        <v>706</v>
      </c>
      <c r="D386" s="323" t="s">
        <v>706</v>
      </c>
      <c r="E386" s="323">
        <v>383</v>
      </c>
      <c r="F386" s="323">
        <v>382</v>
      </c>
      <c r="G386" s="323">
        <v>381</v>
      </c>
      <c r="H386" s="323">
        <v>379</v>
      </c>
      <c r="I386" s="324" t="s">
        <v>2168</v>
      </c>
      <c r="J386" s="325" t="s">
        <v>2169</v>
      </c>
      <c r="K386" s="326" t="s">
        <v>1388</v>
      </c>
      <c r="L386" s="327" t="s">
        <v>1380</v>
      </c>
      <c r="M386" s="328">
        <v>0</v>
      </c>
      <c r="N386" s="329">
        <v>32615</v>
      </c>
      <c r="O386" s="330">
        <v>42775</v>
      </c>
      <c r="P386" s="331">
        <v>1</v>
      </c>
      <c r="Q386" s="332">
        <v>1</v>
      </c>
      <c r="R386" s="329">
        <v>0</v>
      </c>
      <c r="S386" s="333">
        <v>32615</v>
      </c>
      <c r="T386" s="333">
        <f t="shared" si="5"/>
        <v>0</v>
      </c>
      <c r="U386" s="334"/>
    </row>
    <row r="387" spans="1:21" ht="210">
      <c r="A387" s="321">
        <v>1089</v>
      </c>
      <c r="B387" s="322">
        <v>1097</v>
      </c>
      <c r="C387" s="323">
        <v>655</v>
      </c>
      <c r="D387" s="323">
        <v>375</v>
      </c>
      <c r="E387" s="323">
        <v>384</v>
      </c>
      <c r="F387" s="323">
        <v>383</v>
      </c>
      <c r="G387" s="323">
        <v>382</v>
      </c>
      <c r="H387" s="323">
        <v>380</v>
      </c>
      <c r="I387" s="324" t="s">
        <v>2170</v>
      </c>
      <c r="J387" s="325" t="s">
        <v>2171</v>
      </c>
      <c r="K387" s="326" t="s">
        <v>1384</v>
      </c>
      <c r="L387" s="327" t="s">
        <v>1380</v>
      </c>
      <c r="M387" s="328">
        <v>60000</v>
      </c>
      <c r="N387" s="329">
        <v>260378</v>
      </c>
      <c r="O387" s="330">
        <v>42801</v>
      </c>
      <c r="P387" s="331">
        <v>1</v>
      </c>
      <c r="Q387" s="332">
        <v>1</v>
      </c>
      <c r="R387" s="329">
        <v>0</v>
      </c>
      <c r="S387" s="333">
        <v>260378</v>
      </c>
      <c r="T387" s="333">
        <f t="shared" si="5"/>
        <v>0</v>
      </c>
      <c r="U387" s="334"/>
    </row>
    <row r="388" spans="1:21" ht="150">
      <c r="A388" s="321">
        <v>322</v>
      </c>
      <c r="B388" s="322">
        <v>334</v>
      </c>
      <c r="C388" s="323">
        <v>402</v>
      </c>
      <c r="D388" s="323">
        <v>374</v>
      </c>
      <c r="E388" s="323">
        <v>385</v>
      </c>
      <c r="F388" s="323">
        <v>384</v>
      </c>
      <c r="G388" s="323">
        <v>383</v>
      </c>
      <c r="H388" s="323">
        <v>381</v>
      </c>
      <c r="I388" s="324" t="s">
        <v>2172</v>
      </c>
      <c r="J388" s="325" t="s">
        <v>2173</v>
      </c>
      <c r="K388" s="326" t="s">
        <v>1407</v>
      </c>
      <c r="L388" s="327" t="s">
        <v>1380</v>
      </c>
      <c r="M388" s="328">
        <v>40000</v>
      </c>
      <c r="N388" s="329">
        <v>70748</v>
      </c>
      <c r="O388" s="330">
        <v>42860</v>
      </c>
      <c r="P388" s="331">
        <v>1</v>
      </c>
      <c r="Q388" s="332">
        <v>1</v>
      </c>
      <c r="R388" s="329">
        <v>3537</v>
      </c>
      <c r="S388" s="333">
        <v>67211</v>
      </c>
      <c r="T388" s="333">
        <f t="shared" si="5"/>
        <v>0</v>
      </c>
      <c r="U388" s="334"/>
    </row>
    <row r="389" spans="1:21" ht="135">
      <c r="A389" s="321">
        <v>811</v>
      </c>
      <c r="B389" s="322">
        <v>819</v>
      </c>
      <c r="C389" s="323">
        <v>647</v>
      </c>
      <c r="D389" s="323">
        <v>382</v>
      </c>
      <c r="E389" s="323">
        <v>386</v>
      </c>
      <c r="F389" s="323">
        <v>385</v>
      </c>
      <c r="G389" s="323">
        <v>384</v>
      </c>
      <c r="H389" s="323">
        <v>382</v>
      </c>
      <c r="I389" s="324" t="s">
        <v>2174</v>
      </c>
      <c r="J389" s="325" t="s">
        <v>2175</v>
      </c>
      <c r="K389" s="326" t="s">
        <v>1384</v>
      </c>
      <c r="L389" s="327" t="s">
        <v>1380</v>
      </c>
      <c r="M389" s="328">
        <v>5500</v>
      </c>
      <c r="N389" s="329">
        <v>7965</v>
      </c>
      <c r="O389" s="330">
        <v>42829</v>
      </c>
      <c r="P389" s="331">
        <v>1</v>
      </c>
      <c r="Q389" s="332">
        <v>1</v>
      </c>
      <c r="R389" s="329">
        <v>0</v>
      </c>
      <c r="S389" s="333">
        <v>7965</v>
      </c>
      <c r="T389" s="333">
        <f t="shared" si="5"/>
        <v>0</v>
      </c>
      <c r="U389" s="334" t="s">
        <v>926</v>
      </c>
    </row>
    <row r="390" spans="1:21" ht="105">
      <c r="A390" s="321">
        <v>1085</v>
      </c>
      <c r="B390" s="322">
        <v>1093</v>
      </c>
      <c r="C390" s="323">
        <v>650</v>
      </c>
      <c r="D390" s="323">
        <v>410</v>
      </c>
      <c r="E390" s="323">
        <v>387</v>
      </c>
      <c r="F390" s="323">
        <v>386</v>
      </c>
      <c r="G390" s="323">
        <v>385</v>
      </c>
      <c r="H390" s="323">
        <v>383</v>
      </c>
      <c r="I390" s="324" t="s">
        <v>2176</v>
      </c>
      <c r="J390" s="325" t="s">
        <v>2177</v>
      </c>
      <c r="K390" s="326" t="s">
        <v>1384</v>
      </c>
      <c r="L390" s="327" t="s">
        <v>1380</v>
      </c>
      <c r="M390" s="328">
        <v>7000</v>
      </c>
      <c r="N390" s="329">
        <v>4523</v>
      </c>
      <c r="O390" s="330">
        <v>42653</v>
      </c>
      <c r="P390" s="331">
        <v>1</v>
      </c>
      <c r="Q390" s="332">
        <v>1</v>
      </c>
      <c r="R390" s="329">
        <v>0</v>
      </c>
      <c r="S390" s="333">
        <v>4523</v>
      </c>
      <c r="T390" s="333">
        <f t="shared" si="5"/>
        <v>0</v>
      </c>
      <c r="U390" s="334"/>
    </row>
    <row r="391" spans="1:21" ht="135">
      <c r="A391" s="321">
        <v>26</v>
      </c>
      <c r="B391" s="322">
        <v>81</v>
      </c>
      <c r="C391" s="323">
        <v>261</v>
      </c>
      <c r="D391" s="323">
        <v>413</v>
      </c>
      <c r="E391" s="323">
        <v>388</v>
      </c>
      <c r="F391" s="323">
        <v>387</v>
      </c>
      <c r="G391" s="323">
        <v>386</v>
      </c>
      <c r="H391" s="323">
        <v>384</v>
      </c>
      <c r="I391" s="324" t="s">
        <v>2178</v>
      </c>
      <c r="J391" s="325" t="s">
        <v>2179</v>
      </c>
      <c r="K391" s="326" t="s">
        <v>1388</v>
      </c>
      <c r="L391" s="327" t="s">
        <v>1380</v>
      </c>
      <c r="M391" s="328">
        <v>300000</v>
      </c>
      <c r="N391" s="329">
        <v>484267</v>
      </c>
      <c r="O391" s="330">
        <v>42916</v>
      </c>
      <c r="P391" s="331">
        <v>1</v>
      </c>
      <c r="Q391" s="332">
        <v>1</v>
      </c>
      <c r="R391" s="329">
        <v>0</v>
      </c>
      <c r="S391" s="333">
        <v>484267</v>
      </c>
      <c r="T391" s="333">
        <f t="shared" si="5"/>
        <v>0</v>
      </c>
      <c r="U391" s="334"/>
    </row>
    <row r="392" spans="1:21" ht="105">
      <c r="A392" s="321" t="s">
        <v>706</v>
      </c>
      <c r="B392" s="322" t="s">
        <v>706</v>
      </c>
      <c r="C392" s="323" t="s">
        <v>706</v>
      </c>
      <c r="D392" s="323">
        <v>367</v>
      </c>
      <c r="E392" s="323">
        <v>389</v>
      </c>
      <c r="F392" s="323">
        <v>388</v>
      </c>
      <c r="G392" s="323">
        <v>387</v>
      </c>
      <c r="H392" s="323">
        <v>385</v>
      </c>
      <c r="I392" s="324" t="s">
        <v>2180</v>
      </c>
      <c r="J392" s="325" t="s">
        <v>2181</v>
      </c>
      <c r="K392" s="326" t="s">
        <v>1384</v>
      </c>
      <c r="L392" s="327" t="s">
        <v>1380</v>
      </c>
      <c r="M392" s="328">
        <v>45000</v>
      </c>
      <c r="N392" s="329">
        <v>52000</v>
      </c>
      <c r="O392" s="330">
        <v>42871</v>
      </c>
      <c r="P392" s="331">
        <v>1</v>
      </c>
      <c r="Q392" s="332">
        <v>1</v>
      </c>
      <c r="R392" s="329">
        <v>0</v>
      </c>
      <c r="S392" s="333">
        <v>52000</v>
      </c>
      <c r="T392" s="333">
        <f t="shared" ref="T392:T455" si="6">N392-R392-S392</f>
        <v>0</v>
      </c>
      <c r="U392" s="334"/>
    </row>
    <row r="393" spans="1:21" ht="165">
      <c r="A393" s="321" t="s">
        <v>706</v>
      </c>
      <c r="B393" s="322" t="s">
        <v>706</v>
      </c>
      <c r="C393" s="323">
        <v>665</v>
      </c>
      <c r="D393" s="323">
        <v>364</v>
      </c>
      <c r="E393" s="323">
        <v>390</v>
      </c>
      <c r="F393" s="323">
        <v>389</v>
      </c>
      <c r="G393" s="323">
        <v>388</v>
      </c>
      <c r="H393" s="323">
        <v>386</v>
      </c>
      <c r="I393" s="324" t="s">
        <v>2182</v>
      </c>
      <c r="J393" s="325" t="s">
        <v>2183</v>
      </c>
      <c r="K393" s="326" t="s">
        <v>1379</v>
      </c>
      <c r="L393" s="327" t="s">
        <v>1380</v>
      </c>
      <c r="M393" s="328">
        <v>0</v>
      </c>
      <c r="N393" s="329">
        <v>3414</v>
      </c>
      <c r="O393" s="330">
        <v>42655</v>
      </c>
      <c r="P393" s="331">
        <v>1</v>
      </c>
      <c r="Q393" s="332">
        <v>1</v>
      </c>
      <c r="R393" s="329">
        <v>0</v>
      </c>
      <c r="S393" s="333">
        <v>3414</v>
      </c>
      <c r="T393" s="333">
        <f t="shared" si="6"/>
        <v>0</v>
      </c>
      <c r="U393" s="334"/>
    </row>
    <row r="394" spans="1:21" ht="120">
      <c r="A394" s="321">
        <v>1072</v>
      </c>
      <c r="B394" s="322">
        <v>1080</v>
      </c>
      <c r="C394" s="323">
        <v>244</v>
      </c>
      <c r="D394" s="323">
        <v>385</v>
      </c>
      <c r="E394" s="323">
        <v>391</v>
      </c>
      <c r="F394" s="323">
        <v>390</v>
      </c>
      <c r="G394" s="323">
        <v>389</v>
      </c>
      <c r="H394" s="323">
        <v>387</v>
      </c>
      <c r="I394" s="324" t="s">
        <v>2184</v>
      </c>
      <c r="J394" s="325" t="s">
        <v>2185</v>
      </c>
      <c r="K394" s="326" t="s">
        <v>1384</v>
      </c>
      <c r="L394" s="327" t="s">
        <v>1380</v>
      </c>
      <c r="M394" s="328">
        <v>7500</v>
      </c>
      <c r="N394" s="329">
        <v>4535</v>
      </c>
      <c r="O394" s="330">
        <v>42696</v>
      </c>
      <c r="P394" s="331">
        <v>1</v>
      </c>
      <c r="Q394" s="332">
        <v>1</v>
      </c>
      <c r="R394" s="329">
        <v>0</v>
      </c>
      <c r="S394" s="333">
        <v>4535</v>
      </c>
      <c r="T394" s="333">
        <f t="shared" si="6"/>
        <v>0</v>
      </c>
      <c r="U394" s="334"/>
    </row>
    <row r="395" spans="1:21" ht="75">
      <c r="A395" s="321" t="s">
        <v>706</v>
      </c>
      <c r="B395" s="322" t="s">
        <v>706</v>
      </c>
      <c r="C395" s="323" t="s">
        <v>706</v>
      </c>
      <c r="D395" s="323">
        <v>408</v>
      </c>
      <c r="E395" s="323">
        <v>392</v>
      </c>
      <c r="F395" s="323">
        <v>391</v>
      </c>
      <c r="G395" s="323">
        <v>390</v>
      </c>
      <c r="H395" s="323">
        <v>388</v>
      </c>
      <c r="I395" s="324" t="s">
        <v>2186</v>
      </c>
      <c r="J395" s="325" t="s">
        <v>2187</v>
      </c>
      <c r="K395" s="325" t="s">
        <v>2188</v>
      </c>
      <c r="L395" s="335" t="s">
        <v>1380</v>
      </c>
      <c r="M395" s="336">
        <v>0</v>
      </c>
      <c r="N395" s="329">
        <v>13876</v>
      </c>
      <c r="O395" s="330">
        <v>42863</v>
      </c>
      <c r="P395" s="332">
        <v>1</v>
      </c>
      <c r="Q395" s="332">
        <v>1</v>
      </c>
      <c r="R395" s="329">
        <v>0</v>
      </c>
      <c r="S395" s="333">
        <v>13876</v>
      </c>
      <c r="T395" s="333">
        <f t="shared" si="6"/>
        <v>0</v>
      </c>
      <c r="U395" s="334"/>
    </row>
    <row r="396" spans="1:21" ht="135">
      <c r="A396" s="321">
        <v>677</v>
      </c>
      <c r="B396" s="322">
        <v>687</v>
      </c>
      <c r="C396" s="323">
        <v>1014</v>
      </c>
      <c r="D396" s="323">
        <v>421</v>
      </c>
      <c r="E396" s="323">
        <v>393</v>
      </c>
      <c r="F396" s="323">
        <v>392</v>
      </c>
      <c r="G396" s="323">
        <v>391</v>
      </c>
      <c r="H396" s="323">
        <v>389</v>
      </c>
      <c r="I396" s="324" t="s">
        <v>2189</v>
      </c>
      <c r="J396" s="325" t="s">
        <v>2190</v>
      </c>
      <c r="K396" s="326" t="s">
        <v>1384</v>
      </c>
      <c r="L396" s="327" t="s">
        <v>1380</v>
      </c>
      <c r="M396" s="328">
        <v>6000</v>
      </c>
      <c r="N396" s="329">
        <v>9794</v>
      </c>
      <c r="O396" s="330">
        <v>42755</v>
      </c>
      <c r="P396" s="332">
        <v>1</v>
      </c>
      <c r="Q396" s="332">
        <v>1</v>
      </c>
      <c r="R396" s="329">
        <v>0</v>
      </c>
      <c r="S396" s="333">
        <v>9794</v>
      </c>
      <c r="T396" s="333">
        <f t="shared" si="6"/>
        <v>0</v>
      </c>
      <c r="U396" s="334"/>
    </row>
    <row r="397" spans="1:21" ht="105">
      <c r="A397" s="321">
        <v>287</v>
      </c>
      <c r="B397" s="322">
        <v>299</v>
      </c>
      <c r="C397" s="323">
        <v>346</v>
      </c>
      <c r="D397" s="323">
        <v>434</v>
      </c>
      <c r="E397" s="323">
        <v>394</v>
      </c>
      <c r="F397" s="323">
        <v>393</v>
      </c>
      <c r="G397" s="323">
        <v>392</v>
      </c>
      <c r="H397" s="323">
        <v>390</v>
      </c>
      <c r="I397" s="324" t="s">
        <v>2191</v>
      </c>
      <c r="J397" s="325" t="s">
        <v>2192</v>
      </c>
      <c r="K397" s="325" t="s">
        <v>1388</v>
      </c>
      <c r="L397" s="335" t="s">
        <v>1380</v>
      </c>
      <c r="M397" s="336">
        <v>300000</v>
      </c>
      <c r="N397" s="329">
        <v>506557</v>
      </c>
      <c r="O397" s="330">
        <v>42943</v>
      </c>
      <c r="P397" s="332">
        <v>1</v>
      </c>
      <c r="Q397" s="332">
        <v>1</v>
      </c>
      <c r="R397" s="329">
        <v>0</v>
      </c>
      <c r="S397" s="333">
        <v>506557</v>
      </c>
      <c r="T397" s="333">
        <f t="shared" si="6"/>
        <v>0</v>
      </c>
      <c r="U397" s="334"/>
    </row>
    <row r="398" spans="1:21" ht="60">
      <c r="A398" s="321">
        <v>69</v>
      </c>
      <c r="B398" s="322">
        <v>120</v>
      </c>
      <c r="C398" s="323">
        <v>342</v>
      </c>
      <c r="D398" s="323">
        <v>356</v>
      </c>
      <c r="E398" s="323">
        <v>395</v>
      </c>
      <c r="F398" s="323">
        <v>394</v>
      </c>
      <c r="G398" s="323">
        <v>393</v>
      </c>
      <c r="H398" s="323">
        <v>391</v>
      </c>
      <c r="I398" s="324" t="s">
        <v>2193</v>
      </c>
      <c r="J398" s="325" t="s">
        <v>2194</v>
      </c>
      <c r="K398" s="326" t="s">
        <v>1407</v>
      </c>
      <c r="L398" s="327" t="s">
        <v>1380</v>
      </c>
      <c r="M398" s="328">
        <v>65000</v>
      </c>
      <c r="N398" s="329">
        <v>70505</v>
      </c>
      <c r="O398" s="330">
        <v>43136</v>
      </c>
      <c r="P398" s="332">
        <v>1</v>
      </c>
      <c r="Q398" s="332">
        <v>1</v>
      </c>
      <c r="R398" s="329">
        <v>70505</v>
      </c>
      <c r="S398" s="333">
        <v>0</v>
      </c>
      <c r="T398" s="333">
        <f t="shared" si="6"/>
        <v>0</v>
      </c>
      <c r="U398" s="334"/>
    </row>
    <row r="399" spans="1:21" ht="60">
      <c r="A399" s="321">
        <v>140</v>
      </c>
      <c r="B399" s="322">
        <v>176</v>
      </c>
      <c r="C399" s="323">
        <v>344</v>
      </c>
      <c r="D399" s="323">
        <v>357</v>
      </c>
      <c r="E399" s="323">
        <v>396</v>
      </c>
      <c r="F399" s="323">
        <v>395</v>
      </c>
      <c r="G399" s="323">
        <v>394</v>
      </c>
      <c r="H399" s="323">
        <v>392</v>
      </c>
      <c r="I399" s="324" t="s">
        <v>2195</v>
      </c>
      <c r="J399" s="325" t="s">
        <v>2196</v>
      </c>
      <c r="K399" s="326" t="s">
        <v>1407</v>
      </c>
      <c r="L399" s="327" t="s">
        <v>1380</v>
      </c>
      <c r="M399" s="328">
        <v>100000</v>
      </c>
      <c r="N399" s="329">
        <v>186159</v>
      </c>
      <c r="O399" s="330">
        <v>43136</v>
      </c>
      <c r="P399" s="332">
        <v>1</v>
      </c>
      <c r="Q399" s="332">
        <v>1</v>
      </c>
      <c r="R399" s="329">
        <v>186159</v>
      </c>
      <c r="S399" s="333">
        <v>0</v>
      </c>
      <c r="T399" s="333">
        <f t="shared" si="6"/>
        <v>0</v>
      </c>
      <c r="U399" s="334"/>
    </row>
    <row r="400" spans="1:21" ht="75">
      <c r="A400" s="321">
        <v>256</v>
      </c>
      <c r="B400" s="322">
        <v>268</v>
      </c>
      <c r="C400" s="323">
        <v>399</v>
      </c>
      <c r="D400" s="323">
        <v>360</v>
      </c>
      <c r="E400" s="323">
        <v>397</v>
      </c>
      <c r="F400" s="323">
        <v>396</v>
      </c>
      <c r="G400" s="323">
        <v>395</v>
      </c>
      <c r="H400" s="323">
        <v>393</v>
      </c>
      <c r="I400" s="324" t="s">
        <v>2197</v>
      </c>
      <c r="J400" s="325" t="s">
        <v>2198</v>
      </c>
      <c r="K400" s="326" t="s">
        <v>1407</v>
      </c>
      <c r="L400" s="327" t="s">
        <v>1380</v>
      </c>
      <c r="M400" s="328">
        <v>200000</v>
      </c>
      <c r="N400" s="329">
        <v>259380</v>
      </c>
      <c r="O400" s="330">
        <v>42830</v>
      </c>
      <c r="P400" s="332">
        <v>1</v>
      </c>
      <c r="Q400" s="332">
        <v>1</v>
      </c>
      <c r="R400" s="329">
        <v>0</v>
      </c>
      <c r="S400" s="333">
        <v>259380</v>
      </c>
      <c r="T400" s="333">
        <f t="shared" si="6"/>
        <v>0</v>
      </c>
      <c r="U400" s="334"/>
    </row>
    <row r="401" spans="1:21" ht="60">
      <c r="A401" s="321">
        <v>267</v>
      </c>
      <c r="B401" s="322">
        <v>279</v>
      </c>
      <c r="C401" s="323">
        <v>400</v>
      </c>
      <c r="D401" s="323">
        <v>361</v>
      </c>
      <c r="E401" s="323">
        <v>398</v>
      </c>
      <c r="F401" s="323">
        <v>397</v>
      </c>
      <c r="G401" s="323">
        <v>396</v>
      </c>
      <c r="H401" s="323">
        <v>394</v>
      </c>
      <c r="I401" s="324" t="s">
        <v>2199</v>
      </c>
      <c r="J401" s="325" t="s">
        <v>2200</v>
      </c>
      <c r="K401" s="326" t="s">
        <v>1407</v>
      </c>
      <c r="L401" s="327" t="s">
        <v>1380</v>
      </c>
      <c r="M401" s="328">
        <v>45000</v>
      </c>
      <c r="N401" s="329">
        <v>109955</v>
      </c>
      <c r="O401" s="330">
        <v>42857</v>
      </c>
      <c r="P401" s="332">
        <v>1</v>
      </c>
      <c r="Q401" s="332">
        <v>1</v>
      </c>
      <c r="R401" s="329">
        <v>26475</v>
      </c>
      <c r="S401" s="333">
        <v>83480</v>
      </c>
      <c r="T401" s="333">
        <f t="shared" si="6"/>
        <v>0</v>
      </c>
      <c r="U401" s="334"/>
    </row>
    <row r="402" spans="1:21" ht="90">
      <c r="A402" s="321" t="s">
        <v>706</v>
      </c>
      <c r="B402" s="322" t="s">
        <v>706</v>
      </c>
      <c r="C402" s="323" t="s">
        <v>706</v>
      </c>
      <c r="D402" s="323">
        <v>366</v>
      </c>
      <c r="E402" s="323">
        <v>400</v>
      </c>
      <c r="F402" s="323">
        <v>398</v>
      </c>
      <c r="G402" s="323">
        <v>397</v>
      </c>
      <c r="H402" s="323">
        <v>395</v>
      </c>
      <c r="I402" s="324" t="s">
        <v>2201</v>
      </c>
      <c r="J402" s="325" t="s">
        <v>2202</v>
      </c>
      <c r="K402" s="326" t="s">
        <v>1407</v>
      </c>
      <c r="L402" s="327" t="s">
        <v>1380</v>
      </c>
      <c r="M402" s="328">
        <v>0</v>
      </c>
      <c r="N402" s="329">
        <v>202052</v>
      </c>
      <c r="O402" s="330">
        <v>42993</v>
      </c>
      <c r="P402" s="332">
        <v>1</v>
      </c>
      <c r="Q402" s="332">
        <v>1</v>
      </c>
      <c r="R402" s="329">
        <v>0</v>
      </c>
      <c r="S402" s="333">
        <v>202052</v>
      </c>
      <c r="T402" s="333">
        <f t="shared" si="6"/>
        <v>0</v>
      </c>
      <c r="U402" s="334"/>
    </row>
    <row r="403" spans="1:21" ht="105">
      <c r="A403" s="321" t="s">
        <v>706</v>
      </c>
      <c r="B403" s="322">
        <v>100</v>
      </c>
      <c r="C403" s="323">
        <v>93</v>
      </c>
      <c r="D403" s="323">
        <v>384</v>
      </c>
      <c r="E403" s="323">
        <v>402</v>
      </c>
      <c r="F403" s="323">
        <v>400</v>
      </c>
      <c r="G403" s="323">
        <v>399</v>
      </c>
      <c r="H403" s="323">
        <v>396</v>
      </c>
      <c r="I403" s="324" t="s">
        <v>2203</v>
      </c>
      <c r="J403" s="325" t="s">
        <v>2204</v>
      </c>
      <c r="K403" s="326" t="s">
        <v>1384</v>
      </c>
      <c r="L403" s="327" t="s">
        <v>1380</v>
      </c>
      <c r="M403" s="328">
        <v>0</v>
      </c>
      <c r="N403" s="329">
        <v>366373</v>
      </c>
      <c r="O403" s="330">
        <v>42964</v>
      </c>
      <c r="P403" s="332">
        <v>1</v>
      </c>
      <c r="Q403" s="332">
        <v>1</v>
      </c>
      <c r="R403" s="329">
        <v>0</v>
      </c>
      <c r="S403" s="333">
        <v>366373</v>
      </c>
      <c r="T403" s="333">
        <f t="shared" si="6"/>
        <v>0</v>
      </c>
      <c r="U403" s="334" t="s">
        <v>2205</v>
      </c>
    </row>
    <row r="404" spans="1:21" ht="135">
      <c r="A404" s="321">
        <v>355</v>
      </c>
      <c r="B404" s="322">
        <v>367</v>
      </c>
      <c r="C404" s="323">
        <v>359</v>
      </c>
      <c r="D404" s="323">
        <v>418</v>
      </c>
      <c r="E404" s="323">
        <v>403</v>
      </c>
      <c r="F404" s="323">
        <v>401</v>
      </c>
      <c r="G404" s="323">
        <v>400</v>
      </c>
      <c r="H404" s="323">
        <v>397</v>
      </c>
      <c r="I404" s="324" t="s">
        <v>2206</v>
      </c>
      <c r="J404" s="325" t="s">
        <v>2207</v>
      </c>
      <c r="K404" s="326" t="s">
        <v>1379</v>
      </c>
      <c r="L404" s="327" t="s">
        <v>1380</v>
      </c>
      <c r="M404" s="328">
        <v>39500</v>
      </c>
      <c r="N404" s="329">
        <v>131304</v>
      </c>
      <c r="O404" s="330">
        <v>42803</v>
      </c>
      <c r="P404" s="332">
        <v>1</v>
      </c>
      <c r="Q404" s="332">
        <v>1</v>
      </c>
      <c r="R404" s="329">
        <v>19626</v>
      </c>
      <c r="S404" s="333">
        <v>111678</v>
      </c>
      <c r="T404" s="333">
        <f t="shared" si="6"/>
        <v>0</v>
      </c>
      <c r="U404" s="334"/>
    </row>
    <row r="405" spans="1:21" ht="105">
      <c r="A405" s="321">
        <v>514</v>
      </c>
      <c r="B405" s="322">
        <v>524</v>
      </c>
      <c r="C405" s="323">
        <v>380</v>
      </c>
      <c r="D405" s="323">
        <v>419</v>
      </c>
      <c r="E405" s="323">
        <v>404</v>
      </c>
      <c r="F405" s="323">
        <v>402</v>
      </c>
      <c r="G405" s="323">
        <v>401</v>
      </c>
      <c r="H405" s="323">
        <v>398</v>
      </c>
      <c r="I405" s="324" t="s">
        <v>2208</v>
      </c>
      <c r="J405" s="325" t="s">
        <v>2209</v>
      </c>
      <c r="K405" s="326" t="s">
        <v>1379</v>
      </c>
      <c r="L405" s="327" t="s">
        <v>1380</v>
      </c>
      <c r="M405" s="328">
        <v>25200</v>
      </c>
      <c r="N405" s="329">
        <v>377091</v>
      </c>
      <c r="O405" s="330">
        <v>42825</v>
      </c>
      <c r="P405" s="332">
        <v>1</v>
      </c>
      <c r="Q405" s="332">
        <v>1</v>
      </c>
      <c r="R405" s="329">
        <v>0</v>
      </c>
      <c r="S405" s="333">
        <v>377091</v>
      </c>
      <c r="T405" s="333">
        <f t="shared" si="6"/>
        <v>0</v>
      </c>
      <c r="U405" s="334"/>
    </row>
    <row r="406" spans="1:21" ht="75">
      <c r="A406" s="321">
        <v>359</v>
      </c>
      <c r="B406" s="322">
        <v>371</v>
      </c>
      <c r="C406" s="323">
        <v>649</v>
      </c>
      <c r="D406" s="323">
        <v>409</v>
      </c>
      <c r="E406" s="323">
        <v>406</v>
      </c>
      <c r="F406" s="323">
        <v>403</v>
      </c>
      <c r="G406" s="323">
        <v>402</v>
      </c>
      <c r="H406" s="323">
        <v>399</v>
      </c>
      <c r="I406" s="324" t="s">
        <v>2210</v>
      </c>
      <c r="J406" s="325" t="s">
        <v>2211</v>
      </c>
      <c r="K406" s="326" t="s">
        <v>1379</v>
      </c>
      <c r="L406" s="327" t="s">
        <v>1380</v>
      </c>
      <c r="M406" s="328">
        <v>19780</v>
      </c>
      <c r="N406" s="329">
        <v>24175</v>
      </c>
      <c r="O406" s="330">
        <v>42726</v>
      </c>
      <c r="P406" s="332">
        <v>1</v>
      </c>
      <c r="Q406" s="332">
        <v>1</v>
      </c>
      <c r="R406" s="329">
        <v>0</v>
      </c>
      <c r="S406" s="333">
        <v>24175</v>
      </c>
      <c r="T406" s="333">
        <f t="shared" si="6"/>
        <v>0</v>
      </c>
      <c r="U406" s="334"/>
    </row>
    <row r="407" spans="1:21" ht="150">
      <c r="A407" s="321" t="s">
        <v>706</v>
      </c>
      <c r="B407" s="322" t="s">
        <v>706</v>
      </c>
      <c r="C407" s="323" t="s">
        <v>706</v>
      </c>
      <c r="D407" s="323">
        <v>442</v>
      </c>
      <c r="E407" s="323">
        <v>408</v>
      </c>
      <c r="F407" s="323">
        <v>404</v>
      </c>
      <c r="G407" s="323">
        <v>403</v>
      </c>
      <c r="H407" s="323">
        <v>400</v>
      </c>
      <c r="I407" s="324" t="s">
        <v>2212</v>
      </c>
      <c r="J407" s="325" t="s">
        <v>2213</v>
      </c>
      <c r="K407" s="326" t="s">
        <v>1391</v>
      </c>
      <c r="L407" s="327" t="s">
        <v>1380</v>
      </c>
      <c r="M407" s="328">
        <v>0</v>
      </c>
      <c r="N407" s="329">
        <v>2001940</v>
      </c>
      <c r="O407" s="330">
        <v>43238</v>
      </c>
      <c r="P407" s="332">
        <v>1</v>
      </c>
      <c r="Q407" s="332">
        <v>0.35</v>
      </c>
      <c r="R407" s="329">
        <v>1982940</v>
      </c>
      <c r="S407" s="333">
        <v>19000</v>
      </c>
      <c r="T407" s="333">
        <f t="shared" si="6"/>
        <v>0</v>
      </c>
      <c r="U407" s="334"/>
    </row>
    <row r="408" spans="1:21" ht="120">
      <c r="A408" s="321" t="s">
        <v>706</v>
      </c>
      <c r="B408" s="322">
        <v>205</v>
      </c>
      <c r="C408" s="323">
        <v>286</v>
      </c>
      <c r="D408" s="323">
        <v>433</v>
      </c>
      <c r="E408" s="323">
        <v>409</v>
      </c>
      <c r="F408" s="323">
        <v>405</v>
      </c>
      <c r="G408" s="323">
        <v>404</v>
      </c>
      <c r="H408" s="323">
        <v>401</v>
      </c>
      <c r="I408" s="324" t="s">
        <v>2214</v>
      </c>
      <c r="J408" s="325" t="s">
        <v>2215</v>
      </c>
      <c r="K408" s="326" t="s">
        <v>1391</v>
      </c>
      <c r="L408" s="327" t="s">
        <v>1380</v>
      </c>
      <c r="M408" s="328">
        <v>0</v>
      </c>
      <c r="N408" s="329">
        <v>488872</v>
      </c>
      <c r="O408" s="330">
        <v>42979</v>
      </c>
      <c r="P408" s="332">
        <v>1</v>
      </c>
      <c r="Q408" s="332">
        <v>1</v>
      </c>
      <c r="R408" s="329">
        <v>62673</v>
      </c>
      <c r="S408" s="333">
        <v>426199</v>
      </c>
      <c r="T408" s="333">
        <f t="shared" si="6"/>
        <v>0</v>
      </c>
      <c r="U408" s="334"/>
    </row>
    <row r="409" spans="1:21" ht="165">
      <c r="A409" s="321">
        <v>315</v>
      </c>
      <c r="B409" s="322">
        <v>327</v>
      </c>
      <c r="C409" s="323">
        <v>749</v>
      </c>
      <c r="D409" s="323">
        <v>365</v>
      </c>
      <c r="E409" s="323">
        <v>410</v>
      </c>
      <c r="F409" s="323">
        <v>406</v>
      </c>
      <c r="G409" s="323">
        <v>405</v>
      </c>
      <c r="H409" s="323">
        <v>402</v>
      </c>
      <c r="I409" s="324" t="s">
        <v>2216</v>
      </c>
      <c r="J409" s="325" t="s">
        <v>2217</v>
      </c>
      <c r="K409" s="325" t="s">
        <v>1391</v>
      </c>
      <c r="L409" s="335" t="s">
        <v>1380</v>
      </c>
      <c r="M409" s="336">
        <v>25000</v>
      </c>
      <c r="N409" s="329">
        <v>20503</v>
      </c>
      <c r="O409" s="330">
        <v>42836</v>
      </c>
      <c r="P409" s="332">
        <v>1</v>
      </c>
      <c r="Q409" s="332">
        <v>1</v>
      </c>
      <c r="R409" s="329">
        <v>0</v>
      </c>
      <c r="S409" s="333">
        <v>20503</v>
      </c>
      <c r="T409" s="333">
        <f t="shared" si="6"/>
        <v>0</v>
      </c>
      <c r="U409" s="334" t="s">
        <v>2218</v>
      </c>
    </row>
    <row r="410" spans="1:21" ht="135">
      <c r="A410" s="321">
        <v>116</v>
      </c>
      <c r="B410" s="322">
        <v>188</v>
      </c>
      <c r="C410" s="323">
        <v>366</v>
      </c>
      <c r="D410" s="323">
        <v>446</v>
      </c>
      <c r="E410" s="323">
        <v>411</v>
      </c>
      <c r="F410" s="323">
        <v>407</v>
      </c>
      <c r="G410" s="323">
        <v>406</v>
      </c>
      <c r="H410" s="323">
        <v>403</v>
      </c>
      <c r="I410" s="324" t="s">
        <v>2219</v>
      </c>
      <c r="J410" s="325" t="s">
        <v>2220</v>
      </c>
      <c r="K410" s="326" t="s">
        <v>1407</v>
      </c>
      <c r="L410" s="327" t="s">
        <v>1380</v>
      </c>
      <c r="M410" s="328">
        <v>492000</v>
      </c>
      <c r="N410" s="329">
        <v>908092</v>
      </c>
      <c r="O410" s="330">
        <v>43213</v>
      </c>
      <c r="P410" s="332">
        <v>1</v>
      </c>
      <c r="Q410" s="332">
        <v>0.5</v>
      </c>
      <c r="R410" s="329">
        <v>0</v>
      </c>
      <c r="S410" s="333">
        <v>908092</v>
      </c>
      <c r="T410" s="333">
        <f t="shared" si="6"/>
        <v>0</v>
      </c>
      <c r="U410" s="334" t="s">
        <v>2117</v>
      </c>
    </row>
    <row r="411" spans="1:21" ht="150">
      <c r="A411" s="321">
        <v>1070</v>
      </c>
      <c r="B411" s="322">
        <v>1078</v>
      </c>
      <c r="C411" s="323">
        <v>1306</v>
      </c>
      <c r="D411" s="323">
        <v>1060</v>
      </c>
      <c r="E411" s="323">
        <v>412</v>
      </c>
      <c r="F411" s="323">
        <v>408</v>
      </c>
      <c r="G411" s="323">
        <v>407</v>
      </c>
      <c r="H411" s="323">
        <v>404</v>
      </c>
      <c r="I411" s="324" t="s">
        <v>2221</v>
      </c>
      <c r="J411" s="325" t="s">
        <v>2222</v>
      </c>
      <c r="K411" s="325" t="s">
        <v>1384</v>
      </c>
      <c r="L411" s="335" t="s">
        <v>1380</v>
      </c>
      <c r="M411" s="336">
        <v>50000</v>
      </c>
      <c r="N411" s="329">
        <v>47455</v>
      </c>
      <c r="O411" s="330">
        <v>42791</v>
      </c>
      <c r="P411" s="332">
        <v>1</v>
      </c>
      <c r="Q411" s="332">
        <v>1</v>
      </c>
      <c r="R411" s="329">
        <v>0</v>
      </c>
      <c r="S411" s="333">
        <v>47455</v>
      </c>
      <c r="T411" s="333">
        <f t="shared" si="6"/>
        <v>0</v>
      </c>
      <c r="U411" s="334"/>
    </row>
    <row r="412" spans="1:21" ht="120">
      <c r="A412" s="321">
        <v>1129</v>
      </c>
      <c r="B412" s="322">
        <v>1137</v>
      </c>
      <c r="C412" s="323">
        <v>215</v>
      </c>
      <c r="D412" s="323">
        <v>370</v>
      </c>
      <c r="E412" s="323">
        <v>413</v>
      </c>
      <c r="F412" s="323">
        <v>409</v>
      </c>
      <c r="G412" s="323">
        <v>408</v>
      </c>
      <c r="H412" s="323">
        <v>405</v>
      </c>
      <c r="I412" s="324" t="s">
        <v>2223</v>
      </c>
      <c r="J412" s="325" t="s">
        <v>2224</v>
      </c>
      <c r="K412" s="326" t="s">
        <v>1384</v>
      </c>
      <c r="L412" s="327" t="s">
        <v>1380</v>
      </c>
      <c r="M412" s="328">
        <v>10000</v>
      </c>
      <c r="N412" s="329">
        <v>38164</v>
      </c>
      <c r="O412" s="330">
        <v>42804</v>
      </c>
      <c r="P412" s="332">
        <v>1</v>
      </c>
      <c r="Q412" s="332">
        <v>1</v>
      </c>
      <c r="R412" s="329">
        <v>0</v>
      </c>
      <c r="S412" s="333">
        <v>38164</v>
      </c>
      <c r="T412" s="333">
        <f t="shared" si="6"/>
        <v>0</v>
      </c>
      <c r="U412" s="334"/>
    </row>
    <row r="413" spans="1:21" ht="150">
      <c r="A413" s="321">
        <v>59</v>
      </c>
      <c r="B413" s="322">
        <v>54</v>
      </c>
      <c r="C413" s="323">
        <v>413</v>
      </c>
      <c r="D413" s="323">
        <v>451</v>
      </c>
      <c r="E413" s="323">
        <v>414</v>
      </c>
      <c r="F413" s="323">
        <v>410</v>
      </c>
      <c r="G413" s="323">
        <v>409</v>
      </c>
      <c r="H413" s="323">
        <v>406</v>
      </c>
      <c r="I413" s="324" t="s">
        <v>2225</v>
      </c>
      <c r="J413" s="325" t="s">
        <v>1931</v>
      </c>
      <c r="K413" s="326" t="s">
        <v>1388</v>
      </c>
      <c r="L413" s="327" t="s">
        <v>1380</v>
      </c>
      <c r="M413" s="328">
        <v>287500</v>
      </c>
      <c r="N413" s="329">
        <v>2127645</v>
      </c>
      <c r="O413" s="330">
        <v>43105</v>
      </c>
      <c r="P413" s="332">
        <v>1</v>
      </c>
      <c r="Q413" s="332">
        <v>1</v>
      </c>
      <c r="R413" s="329">
        <v>114457</v>
      </c>
      <c r="S413" s="333">
        <v>2013188</v>
      </c>
      <c r="T413" s="333">
        <f t="shared" si="6"/>
        <v>0</v>
      </c>
      <c r="U413" s="334"/>
    </row>
    <row r="414" spans="1:21" ht="135">
      <c r="A414" s="321">
        <v>704</v>
      </c>
      <c r="B414" s="322">
        <v>714</v>
      </c>
      <c r="C414" s="323">
        <v>224</v>
      </c>
      <c r="D414" s="323">
        <v>443</v>
      </c>
      <c r="E414" s="323">
        <v>415</v>
      </c>
      <c r="F414" s="323">
        <v>411</v>
      </c>
      <c r="G414" s="323">
        <v>410</v>
      </c>
      <c r="H414" s="323">
        <v>407</v>
      </c>
      <c r="I414" s="324" t="s">
        <v>2226</v>
      </c>
      <c r="J414" s="325" t="s">
        <v>2227</v>
      </c>
      <c r="K414" s="326" t="s">
        <v>1384</v>
      </c>
      <c r="L414" s="327" t="s">
        <v>1380</v>
      </c>
      <c r="M414" s="328">
        <v>7000</v>
      </c>
      <c r="N414" s="329">
        <v>12500</v>
      </c>
      <c r="O414" s="330">
        <v>42751</v>
      </c>
      <c r="P414" s="332">
        <v>1</v>
      </c>
      <c r="Q414" s="332">
        <v>1</v>
      </c>
      <c r="R414" s="329">
        <v>0</v>
      </c>
      <c r="S414" s="333">
        <v>12500</v>
      </c>
      <c r="T414" s="333">
        <f t="shared" si="6"/>
        <v>0</v>
      </c>
      <c r="U414" s="334"/>
    </row>
    <row r="415" spans="1:21" ht="165">
      <c r="A415" s="321">
        <v>160</v>
      </c>
      <c r="B415" s="322">
        <v>179</v>
      </c>
      <c r="C415" s="323">
        <v>398</v>
      </c>
      <c r="D415" s="323">
        <v>372</v>
      </c>
      <c r="E415" s="323">
        <v>416</v>
      </c>
      <c r="F415" s="323">
        <v>412</v>
      </c>
      <c r="G415" s="323">
        <v>411</v>
      </c>
      <c r="H415" s="323">
        <v>408</v>
      </c>
      <c r="I415" s="324" t="s">
        <v>2228</v>
      </c>
      <c r="J415" s="325" t="s">
        <v>2229</v>
      </c>
      <c r="K415" s="326" t="s">
        <v>1407</v>
      </c>
      <c r="L415" s="327" t="s">
        <v>1380</v>
      </c>
      <c r="M415" s="328">
        <v>200000</v>
      </c>
      <c r="N415" s="329">
        <v>177727</v>
      </c>
      <c r="O415" s="330">
        <v>42942</v>
      </c>
      <c r="P415" s="332">
        <v>1</v>
      </c>
      <c r="Q415" s="332">
        <v>1</v>
      </c>
      <c r="R415" s="329">
        <v>0</v>
      </c>
      <c r="S415" s="333">
        <v>177727</v>
      </c>
      <c r="T415" s="333">
        <f t="shared" si="6"/>
        <v>0</v>
      </c>
      <c r="U415" s="334"/>
    </row>
    <row r="416" spans="1:21" ht="150">
      <c r="A416" s="321">
        <v>109</v>
      </c>
      <c r="B416" s="322">
        <v>161</v>
      </c>
      <c r="C416" s="323">
        <v>264</v>
      </c>
      <c r="D416" s="323">
        <v>430</v>
      </c>
      <c r="E416" s="323">
        <v>417</v>
      </c>
      <c r="F416" s="323">
        <v>413</v>
      </c>
      <c r="G416" s="323">
        <v>412</v>
      </c>
      <c r="H416" s="323">
        <v>409</v>
      </c>
      <c r="I416" s="324" t="s">
        <v>2230</v>
      </c>
      <c r="J416" s="325" t="s">
        <v>2231</v>
      </c>
      <c r="K416" s="325" t="s">
        <v>1407</v>
      </c>
      <c r="L416" s="335" t="s">
        <v>1380</v>
      </c>
      <c r="M416" s="336">
        <v>85000</v>
      </c>
      <c r="N416" s="329">
        <v>70350</v>
      </c>
      <c r="O416" s="330">
        <v>42942</v>
      </c>
      <c r="P416" s="332">
        <v>1</v>
      </c>
      <c r="Q416" s="332">
        <v>1</v>
      </c>
      <c r="R416" s="329">
        <v>0</v>
      </c>
      <c r="S416" s="333">
        <v>70350</v>
      </c>
      <c r="T416" s="333">
        <f t="shared" si="6"/>
        <v>0</v>
      </c>
      <c r="U416" s="334"/>
    </row>
    <row r="417" spans="1:21" ht="165">
      <c r="A417" s="321">
        <v>380</v>
      </c>
      <c r="B417" s="322">
        <v>392</v>
      </c>
      <c r="C417" s="323">
        <v>235</v>
      </c>
      <c r="D417" s="323">
        <v>429</v>
      </c>
      <c r="E417" s="323">
        <v>418</v>
      </c>
      <c r="F417" s="323">
        <v>414</v>
      </c>
      <c r="G417" s="323">
        <v>413</v>
      </c>
      <c r="H417" s="323">
        <v>410</v>
      </c>
      <c r="I417" s="324" t="s">
        <v>2232</v>
      </c>
      <c r="J417" s="325" t="s">
        <v>2233</v>
      </c>
      <c r="K417" s="326" t="s">
        <v>1379</v>
      </c>
      <c r="L417" s="327" t="s">
        <v>1380</v>
      </c>
      <c r="M417" s="328">
        <v>10000</v>
      </c>
      <c r="N417" s="329">
        <v>16245</v>
      </c>
      <c r="O417" s="330">
        <v>43076</v>
      </c>
      <c r="P417" s="332">
        <v>1</v>
      </c>
      <c r="Q417" s="332">
        <v>1</v>
      </c>
      <c r="R417" s="329">
        <v>0</v>
      </c>
      <c r="S417" s="333">
        <v>16245</v>
      </c>
      <c r="T417" s="333">
        <f t="shared" si="6"/>
        <v>0</v>
      </c>
      <c r="U417" s="334" t="s">
        <v>2234</v>
      </c>
    </row>
    <row r="418" spans="1:21" ht="120">
      <c r="A418" s="321">
        <v>381</v>
      </c>
      <c r="B418" s="322">
        <v>393</v>
      </c>
      <c r="C418" s="323">
        <v>790</v>
      </c>
      <c r="D418" s="323">
        <v>420</v>
      </c>
      <c r="E418" s="323">
        <v>419</v>
      </c>
      <c r="F418" s="323">
        <v>415</v>
      </c>
      <c r="G418" s="323">
        <v>414</v>
      </c>
      <c r="H418" s="323">
        <v>411</v>
      </c>
      <c r="I418" s="324" t="s">
        <v>2235</v>
      </c>
      <c r="J418" s="325" t="s">
        <v>2236</v>
      </c>
      <c r="K418" s="326" t="s">
        <v>1379</v>
      </c>
      <c r="L418" s="327" t="s">
        <v>1380</v>
      </c>
      <c r="M418" s="328">
        <v>50000</v>
      </c>
      <c r="N418" s="329">
        <v>16245</v>
      </c>
      <c r="O418" s="330">
        <v>43076</v>
      </c>
      <c r="P418" s="332">
        <v>1</v>
      </c>
      <c r="Q418" s="332">
        <v>1</v>
      </c>
      <c r="R418" s="329">
        <v>0</v>
      </c>
      <c r="S418" s="333">
        <v>16245</v>
      </c>
      <c r="T418" s="333">
        <f t="shared" si="6"/>
        <v>0</v>
      </c>
      <c r="U418" s="334" t="s">
        <v>2234</v>
      </c>
    </row>
    <row r="419" spans="1:21" ht="90">
      <c r="A419" s="321">
        <v>103</v>
      </c>
      <c r="B419" s="322">
        <v>153</v>
      </c>
      <c r="C419" s="323">
        <v>287</v>
      </c>
      <c r="D419" s="323">
        <v>414</v>
      </c>
      <c r="E419" s="323">
        <v>421</v>
      </c>
      <c r="F419" s="323">
        <v>416</v>
      </c>
      <c r="G419" s="323">
        <v>415</v>
      </c>
      <c r="H419" s="323">
        <v>412</v>
      </c>
      <c r="I419" s="324" t="s">
        <v>2237</v>
      </c>
      <c r="J419" s="325" t="s">
        <v>2238</v>
      </c>
      <c r="K419" s="326" t="s">
        <v>1391</v>
      </c>
      <c r="L419" s="327" t="s">
        <v>1380</v>
      </c>
      <c r="M419" s="328">
        <v>75000</v>
      </c>
      <c r="N419" s="329">
        <v>82725</v>
      </c>
      <c r="O419" s="330">
        <v>42955</v>
      </c>
      <c r="P419" s="332">
        <v>1</v>
      </c>
      <c r="Q419" s="332">
        <v>1</v>
      </c>
      <c r="R419" s="329">
        <v>0</v>
      </c>
      <c r="S419" s="333">
        <v>82725</v>
      </c>
      <c r="T419" s="333">
        <f t="shared" si="6"/>
        <v>0</v>
      </c>
      <c r="U419" s="334"/>
    </row>
    <row r="420" spans="1:21" ht="105">
      <c r="A420" s="321">
        <v>5</v>
      </c>
      <c r="B420" s="322">
        <v>167</v>
      </c>
      <c r="C420" s="323">
        <v>259</v>
      </c>
      <c r="D420" s="323">
        <v>371</v>
      </c>
      <c r="E420" s="323">
        <v>422</v>
      </c>
      <c r="F420" s="323">
        <v>417</v>
      </c>
      <c r="G420" s="323">
        <v>416</v>
      </c>
      <c r="H420" s="323">
        <v>413</v>
      </c>
      <c r="I420" s="324" t="s">
        <v>2239</v>
      </c>
      <c r="J420" s="325" t="s">
        <v>2240</v>
      </c>
      <c r="K420" s="326" t="s">
        <v>1391</v>
      </c>
      <c r="L420" s="327" t="s">
        <v>1380</v>
      </c>
      <c r="M420" s="328">
        <v>50000</v>
      </c>
      <c r="N420" s="329">
        <v>40160</v>
      </c>
      <c r="O420" s="330">
        <v>42796</v>
      </c>
      <c r="P420" s="332">
        <v>1</v>
      </c>
      <c r="Q420" s="332">
        <v>1</v>
      </c>
      <c r="R420" s="329">
        <v>0</v>
      </c>
      <c r="S420" s="333">
        <v>40160</v>
      </c>
      <c r="T420" s="333">
        <f t="shared" si="6"/>
        <v>0</v>
      </c>
      <c r="U420" s="334"/>
    </row>
    <row r="421" spans="1:21" ht="165">
      <c r="A421" s="321" t="s">
        <v>706</v>
      </c>
      <c r="B421" s="322" t="s">
        <v>706</v>
      </c>
      <c r="C421" s="323">
        <v>308</v>
      </c>
      <c r="D421" s="323">
        <v>415</v>
      </c>
      <c r="E421" s="323">
        <v>423</v>
      </c>
      <c r="F421" s="323">
        <v>418</v>
      </c>
      <c r="G421" s="323">
        <v>417</v>
      </c>
      <c r="H421" s="323">
        <v>414</v>
      </c>
      <c r="I421" s="324" t="s">
        <v>2241</v>
      </c>
      <c r="J421" s="325" t="s">
        <v>2242</v>
      </c>
      <c r="K421" s="326" t="s">
        <v>1379</v>
      </c>
      <c r="L421" s="327" t="s">
        <v>1380</v>
      </c>
      <c r="M421" s="328">
        <v>0</v>
      </c>
      <c r="N421" s="329">
        <v>399880</v>
      </c>
      <c r="O421" s="330">
        <v>43047</v>
      </c>
      <c r="P421" s="332">
        <v>1</v>
      </c>
      <c r="Q421" s="332">
        <v>1</v>
      </c>
      <c r="R421" s="329">
        <v>0</v>
      </c>
      <c r="S421" s="333">
        <v>399880</v>
      </c>
      <c r="T421" s="333">
        <f t="shared" si="6"/>
        <v>0</v>
      </c>
      <c r="U421" s="334"/>
    </row>
    <row r="422" spans="1:21" ht="135">
      <c r="A422" s="321">
        <v>174</v>
      </c>
      <c r="B422" s="322">
        <v>155</v>
      </c>
      <c r="C422" s="323">
        <v>409</v>
      </c>
      <c r="D422" s="323">
        <v>363</v>
      </c>
      <c r="E422" s="323">
        <v>424</v>
      </c>
      <c r="F422" s="323">
        <v>419</v>
      </c>
      <c r="G422" s="323">
        <v>418</v>
      </c>
      <c r="H422" s="323">
        <v>415</v>
      </c>
      <c r="I422" s="324" t="s">
        <v>2243</v>
      </c>
      <c r="J422" s="325" t="s">
        <v>2244</v>
      </c>
      <c r="K422" s="326" t="s">
        <v>1391</v>
      </c>
      <c r="L422" s="327" t="s">
        <v>1380</v>
      </c>
      <c r="M422" s="328">
        <v>350000</v>
      </c>
      <c r="N422" s="329">
        <v>363115</v>
      </c>
      <c r="O422" s="330">
        <v>43074</v>
      </c>
      <c r="P422" s="332">
        <v>1</v>
      </c>
      <c r="Q422" s="332">
        <v>1</v>
      </c>
      <c r="R422" s="329">
        <v>58794</v>
      </c>
      <c r="S422" s="333">
        <v>304321</v>
      </c>
      <c r="T422" s="333">
        <f t="shared" si="6"/>
        <v>0</v>
      </c>
      <c r="U422" s="334"/>
    </row>
    <row r="423" spans="1:21" ht="165">
      <c r="A423" s="321" t="s">
        <v>706</v>
      </c>
      <c r="B423" s="322" t="s">
        <v>706</v>
      </c>
      <c r="C423" s="323" t="s">
        <v>706</v>
      </c>
      <c r="D423" s="323">
        <v>389</v>
      </c>
      <c r="E423" s="323">
        <v>425</v>
      </c>
      <c r="F423" s="323">
        <v>420</v>
      </c>
      <c r="G423" s="323">
        <v>419</v>
      </c>
      <c r="H423" s="323">
        <v>416</v>
      </c>
      <c r="I423" s="324" t="s">
        <v>2245</v>
      </c>
      <c r="J423" s="325" t="s">
        <v>2246</v>
      </c>
      <c r="K423" s="326" t="s">
        <v>1391</v>
      </c>
      <c r="L423" s="327" t="s">
        <v>1380</v>
      </c>
      <c r="M423" s="328">
        <v>0</v>
      </c>
      <c r="N423" s="329">
        <v>574117</v>
      </c>
      <c r="O423" s="330">
        <v>42930</v>
      </c>
      <c r="P423" s="332">
        <v>1</v>
      </c>
      <c r="Q423" s="332">
        <v>1</v>
      </c>
      <c r="R423" s="329">
        <v>28706</v>
      </c>
      <c r="S423" s="333">
        <v>545411</v>
      </c>
      <c r="T423" s="333">
        <f t="shared" si="6"/>
        <v>0</v>
      </c>
      <c r="U423" s="334"/>
    </row>
    <row r="424" spans="1:21" ht="150">
      <c r="A424" s="321">
        <v>155</v>
      </c>
      <c r="B424" s="322">
        <v>62</v>
      </c>
      <c r="C424" s="323">
        <v>646</v>
      </c>
      <c r="D424" s="323">
        <v>441</v>
      </c>
      <c r="E424" s="323">
        <v>426</v>
      </c>
      <c r="F424" s="323">
        <v>421</v>
      </c>
      <c r="G424" s="323">
        <v>420</v>
      </c>
      <c r="H424" s="323">
        <v>417</v>
      </c>
      <c r="I424" s="324" t="s">
        <v>2247</v>
      </c>
      <c r="J424" s="325" t="s">
        <v>2248</v>
      </c>
      <c r="K424" s="326" t="s">
        <v>1391</v>
      </c>
      <c r="L424" s="327" t="s">
        <v>1380</v>
      </c>
      <c r="M424" s="328">
        <v>350000</v>
      </c>
      <c r="N424" s="329">
        <v>347190</v>
      </c>
      <c r="O424" s="330">
        <v>43168</v>
      </c>
      <c r="P424" s="332">
        <v>1</v>
      </c>
      <c r="Q424" s="332">
        <v>0.95</v>
      </c>
      <c r="R424" s="329">
        <v>347190</v>
      </c>
      <c r="S424" s="333">
        <v>0</v>
      </c>
      <c r="T424" s="333">
        <f t="shared" si="6"/>
        <v>0</v>
      </c>
      <c r="U424" s="334"/>
    </row>
    <row r="425" spans="1:21" ht="60">
      <c r="A425" s="321">
        <v>78</v>
      </c>
      <c r="B425" s="322">
        <v>114</v>
      </c>
      <c r="C425" s="323">
        <v>304</v>
      </c>
      <c r="D425" s="323">
        <v>425</v>
      </c>
      <c r="E425" s="323">
        <v>427</v>
      </c>
      <c r="F425" s="323">
        <v>422</v>
      </c>
      <c r="G425" s="323">
        <v>421</v>
      </c>
      <c r="H425" s="323">
        <v>418</v>
      </c>
      <c r="I425" s="324" t="s">
        <v>2249</v>
      </c>
      <c r="J425" s="325" t="s">
        <v>2250</v>
      </c>
      <c r="K425" s="326" t="s">
        <v>1407</v>
      </c>
      <c r="L425" s="327" t="s">
        <v>1380</v>
      </c>
      <c r="M425" s="328">
        <v>300000</v>
      </c>
      <c r="N425" s="329">
        <v>276946</v>
      </c>
      <c r="O425" s="330">
        <v>43013</v>
      </c>
      <c r="P425" s="332">
        <v>1</v>
      </c>
      <c r="Q425" s="332">
        <v>1</v>
      </c>
      <c r="R425" s="329">
        <v>19125</v>
      </c>
      <c r="S425" s="333">
        <v>257821</v>
      </c>
      <c r="T425" s="333">
        <f t="shared" si="6"/>
        <v>0</v>
      </c>
      <c r="U425" s="334"/>
    </row>
    <row r="426" spans="1:21" ht="75">
      <c r="A426" s="321">
        <v>289</v>
      </c>
      <c r="B426" s="322">
        <v>301</v>
      </c>
      <c r="C426" s="323">
        <v>358</v>
      </c>
      <c r="D426" s="323">
        <v>427</v>
      </c>
      <c r="E426" s="323">
        <v>428</v>
      </c>
      <c r="F426" s="323">
        <v>423</v>
      </c>
      <c r="G426" s="323">
        <v>422</v>
      </c>
      <c r="H426" s="323">
        <v>419</v>
      </c>
      <c r="I426" s="324" t="s">
        <v>2251</v>
      </c>
      <c r="J426" s="325" t="s">
        <v>2252</v>
      </c>
      <c r="K426" s="326" t="s">
        <v>1407</v>
      </c>
      <c r="L426" s="327" t="s">
        <v>1380</v>
      </c>
      <c r="M426" s="328">
        <v>300000</v>
      </c>
      <c r="N426" s="329">
        <v>247852</v>
      </c>
      <c r="O426" s="330">
        <v>42968</v>
      </c>
      <c r="P426" s="332">
        <v>1</v>
      </c>
      <c r="Q426" s="332">
        <v>1</v>
      </c>
      <c r="R426" s="329">
        <v>17843</v>
      </c>
      <c r="S426" s="333">
        <v>230009</v>
      </c>
      <c r="T426" s="333">
        <f t="shared" si="6"/>
        <v>0</v>
      </c>
      <c r="U426" s="334"/>
    </row>
    <row r="427" spans="1:21" ht="135">
      <c r="A427" s="321">
        <v>8</v>
      </c>
      <c r="B427" s="322">
        <v>150</v>
      </c>
      <c r="C427" s="323">
        <v>410</v>
      </c>
      <c r="D427" s="323">
        <v>439</v>
      </c>
      <c r="E427" s="323">
        <v>429</v>
      </c>
      <c r="F427" s="323">
        <v>424</v>
      </c>
      <c r="G427" s="323">
        <v>423</v>
      </c>
      <c r="H427" s="323">
        <v>420</v>
      </c>
      <c r="I427" s="324" t="s">
        <v>2253</v>
      </c>
      <c r="J427" s="325" t="s">
        <v>2254</v>
      </c>
      <c r="K427" s="326" t="s">
        <v>1391</v>
      </c>
      <c r="L427" s="327" t="s">
        <v>1380</v>
      </c>
      <c r="M427" s="328">
        <v>350000</v>
      </c>
      <c r="N427" s="329">
        <v>487190</v>
      </c>
      <c r="O427" s="330">
        <v>43109</v>
      </c>
      <c r="P427" s="332">
        <v>1</v>
      </c>
      <c r="Q427" s="332">
        <v>1</v>
      </c>
      <c r="R427" s="329">
        <v>57000</v>
      </c>
      <c r="S427" s="333">
        <v>430190</v>
      </c>
      <c r="T427" s="333">
        <f t="shared" si="6"/>
        <v>0</v>
      </c>
      <c r="U427" s="334"/>
    </row>
    <row r="428" spans="1:21" ht="240">
      <c r="A428" s="321" t="s">
        <v>706</v>
      </c>
      <c r="B428" s="322" t="s">
        <v>706</v>
      </c>
      <c r="C428" s="323">
        <v>396</v>
      </c>
      <c r="D428" s="323">
        <v>388</v>
      </c>
      <c r="E428" s="323">
        <v>430</v>
      </c>
      <c r="F428" s="323">
        <v>425</v>
      </c>
      <c r="G428" s="323">
        <v>424</v>
      </c>
      <c r="H428" s="323">
        <v>421</v>
      </c>
      <c r="I428" s="324" t="s">
        <v>2255</v>
      </c>
      <c r="J428" s="325" t="s">
        <v>2256</v>
      </c>
      <c r="K428" s="326" t="s">
        <v>1384</v>
      </c>
      <c r="L428" s="327" t="s">
        <v>1380</v>
      </c>
      <c r="M428" s="328">
        <v>0</v>
      </c>
      <c r="N428" s="329">
        <v>296848</v>
      </c>
      <c r="O428" s="330">
        <v>43292</v>
      </c>
      <c r="P428" s="332">
        <v>1</v>
      </c>
      <c r="Q428" s="332">
        <v>0.15</v>
      </c>
      <c r="R428" s="329">
        <v>254465</v>
      </c>
      <c r="S428" s="333">
        <v>42383</v>
      </c>
      <c r="T428" s="333">
        <f t="shared" si="6"/>
        <v>0</v>
      </c>
      <c r="U428" s="334" t="s">
        <v>2257</v>
      </c>
    </row>
    <row r="429" spans="1:21" ht="90">
      <c r="A429" s="321" t="s">
        <v>706</v>
      </c>
      <c r="B429" s="322" t="s">
        <v>706</v>
      </c>
      <c r="C429" s="323">
        <v>268</v>
      </c>
      <c r="D429" s="323">
        <v>386</v>
      </c>
      <c r="E429" s="323">
        <v>432</v>
      </c>
      <c r="F429" s="323">
        <v>427</v>
      </c>
      <c r="G429" s="323">
        <v>425</v>
      </c>
      <c r="H429" s="323">
        <v>422</v>
      </c>
      <c r="I429" s="324" t="s">
        <v>2258</v>
      </c>
      <c r="J429" s="325" t="s">
        <v>2259</v>
      </c>
      <c r="K429" s="326" t="s">
        <v>1384</v>
      </c>
      <c r="L429" s="327" t="s">
        <v>1380</v>
      </c>
      <c r="M429" s="328">
        <v>0</v>
      </c>
      <c r="N429" s="329">
        <v>93848</v>
      </c>
      <c r="O429" s="330">
        <v>43014</v>
      </c>
      <c r="P429" s="332">
        <v>1</v>
      </c>
      <c r="Q429" s="332">
        <v>1</v>
      </c>
      <c r="R429" s="329">
        <v>0</v>
      </c>
      <c r="S429" s="333">
        <v>93848</v>
      </c>
      <c r="T429" s="333">
        <f t="shared" si="6"/>
        <v>0</v>
      </c>
      <c r="U429" s="334"/>
    </row>
    <row r="430" spans="1:21" ht="120">
      <c r="A430" s="321" t="s">
        <v>706</v>
      </c>
      <c r="B430" s="322">
        <v>201</v>
      </c>
      <c r="C430" s="323">
        <v>648</v>
      </c>
      <c r="D430" s="323">
        <v>445</v>
      </c>
      <c r="E430" s="323">
        <v>433</v>
      </c>
      <c r="F430" s="323">
        <v>428</v>
      </c>
      <c r="G430" s="323">
        <v>426</v>
      </c>
      <c r="H430" s="323">
        <v>423</v>
      </c>
      <c r="I430" s="324" t="s">
        <v>2260</v>
      </c>
      <c r="J430" s="325" t="s">
        <v>2261</v>
      </c>
      <c r="K430" s="326" t="s">
        <v>1391</v>
      </c>
      <c r="L430" s="327" t="s">
        <v>1380</v>
      </c>
      <c r="M430" s="328">
        <v>0</v>
      </c>
      <c r="N430" s="329">
        <v>56880</v>
      </c>
      <c r="O430" s="330">
        <v>42858</v>
      </c>
      <c r="P430" s="332">
        <v>1</v>
      </c>
      <c r="Q430" s="332">
        <v>1</v>
      </c>
      <c r="R430" s="329">
        <v>0</v>
      </c>
      <c r="S430" s="333">
        <v>56880</v>
      </c>
      <c r="T430" s="333">
        <f t="shared" si="6"/>
        <v>0</v>
      </c>
      <c r="U430" s="334"/>
    </row>
    <row r="431" spans="1:21" ht="135">
      <c r="A431" s="321">
        <v>316</v>
      </c>
      <c r="B431" s="322">
        <v>328</v>
      </c>
      <c r="C431" s="323">
        <v>376</v>
      </c>
      <c r="D431" s="323">
        <v>391</v>
      </c>
      <c r="E431" s="323">
        <v>436</v>
      </c>
      <c r="F431" s="323">
        <v>429</v>
      </c>
      <c r="G431" s="323">
        <v>427</v>
      </c>
      <c r="H431" s="323">
        <v>424</v>
      </c>
      <c r="I431" s="324" t="s">
        <v>2262</v>
      </c>
      <c r="J431" s="325" t="s">
        <v>2263</v>
      </c>
      <c r="K431" s="326" t="s">
        <v>1391</v>
      </c>
      <c r="L431" s="327" t="s">
        <v>1380</v>
      </c>
      <c r="M431" s="328">
        <v>90000</v>
      </c>
      <c r="N431" s="329">
        <v>86957</v>
      </c>
      <c r="O431" s="330">
        <v>42956</v>
      </c>
      <c r="P431" s="332">
        <v>1</v>
      </c>
      <c r="Q431" s="332">
        <v>1</v>
      </c>
      <c r="R431" s="329">
        <v>0</v>
      </c>
      <c r="S431" s="333">
        <v>86957</v>
      </c>
      <c r="T431" s="333">
        <f t="shared" si="6"/>
        <v>0</v>
      </c>
      <c r="U431" s="334" t="s">
        <v>2264</v>
      </c>
    </row>
    <row r="432" spans="1:21" ht="165">
      <c r="A432" s="321">
        <v>317</v>
      </c>
      <c r="B432" s="322">
        <v>329</v>
      </c>
      <c r="C432" s="323">
        <v>386</v>
      </c>
      <c r="D432" s="323">
        <v>392</v>
      </c>
      <c r="E432" s="323">
        <v>437</v>
      </c>
      <c r="F432" s="323">
        <v>430</v>
      </c>
      <c r="G432" s="323">
        <v>428</v>
      </c>
      <c r="H432" s="323">
        <v>425</v>
      </c>
      <c r="I432" s="324" t="s">
        <v>2265</v>
      </c>
      <c r="J432" s="325" t="s">
        <v>2266</v>
      </c>
      <c r="K432" s="326" t="s">
        <v>1388</v>
      </c>
      <c r="L432" s="327" t="s">
        <v>1380</v>
      </c>
      <c r="M432" s="328">
        <v>45000</v>
      </c>
      <c r="N432" s="329">
        <v>86957</v>
      </c>
      <c r="O432" s="330">
        <v>42956</v>
      </c>
      <c r="P432" s="332">
        <v>1</v>
      </c>
      <c r="Q432" s="332">
        <v>1</v>
      </c>
      <c r="R432" s="329">
        <v>0</v>
      </c>
      <c r="S432" s="333">
        <v>86957</v>
      </c>
      <c r="T432" s="333">
        <f t="shared" si="6"/>
        <v>0</v>
      </c>
      <c r="U432" s="334" t="s">
        <v>2264</v>
      </c>
    </row>
    <row r="433" spans="1:21" ht="90">
      <c r="A433" s="321">
        <v>191</v>
      </c>
      <c r="B433" s="322">
        <v>164</v>
      </c>
      <c r="C433" s="323">
        <v>265</v>
      </c>
      <c r="D433" s="323">
        <v>424</v>
      </c>
      <c r="E433" s="323">
        <v>438</v>
      </c>
      <c r="F433" s="323">
        <v>431</v>
      </c>
      <c r="G433" s="323">
        <v>429</v>
      </c>
      <c r="H433" s="323">
        <v>426</v>
      </c>
      <c r="I433" s="324" t="s">
        <v>2267</v>
      </c>
      <c r="J433" s="325" t="s">
        <v>2268</v>
      </c>
      <c r="K433" s="326" t="s">
        <v>1407</v>
      </c>
      <c r="L433" s="327" t="s">
        <v>1380</v>
      </c>
      <c r="M433" s="328">
        <v>250000</v>
      </c>
      <c r="N433" s="329">
        <v>146560</v>
      </c>
      <c r="O433" s="330">
        <v>42891</v>
      </c>
      <c r="P433" s="332">
        <v>1</v>
      </c>
      <c r="Q433" s="332">
        <v>1</v>
      </c>
      <c r="R433" s="329">
        <v>8339</v>
      </c>
      <c r="S433" s="333">
        <v>138221</v>
      </c>
      <c r="T433" s="333">
        <f t="shared" si="6"/>
        <v>0</v>
      </c>
      <c r="U433" s="334"/>
    </row>
    <row r="434" spans="1:21" ht="75">
      <c r="A434" s="321">
        <v>263</v>
      </c>
      <c r="B434" s="322">
        <v>275</v>
      </c>
      <c r="C434" s="323">
        <v>355</v>
      </c>
      <c r="D434" s="323">
        <v>426</v>
      </c>
      <c r="E434" s="323">
        <v>439</v>
      </c>
      <c r="F434" s="323">
        <v>432</v>
      </c>
      <c r="G434" s="323">
        <v>430</v>
      </c>
      <c r="H434" s="323">
        <v>427</v>
      </c>
      <c r="I434" s="324" t="s">
        <v>2269</v>
      </c>
      <c r="J434" s="325" t="s">
        <v>2270</v>
      </c>
      <c r="K434" s="326" t="s">
        <v>1407</v>
      </c>
      <c r="L434" s="327" t="s">
        <v>1380</v>
      </c>
      <c r="M434" s="328">
        <v>50000</v>
      </c>
      <c r="N434" s="329">
        <v>300150</v>
      </c>
      <c r="O434" s="330">
        <v>42968</v>
      </c>
      <c r="P434" s="332">
        <v>1</v>
      </c>
      <c r="Q434" s="332">
        <v>1</v>
      </c>
      <c r="R434" s="329">
        <v>30045</v>
      </c>
      <c r="S434" s="333">
        <v>270105</v>
      </c>
      <c r="T434" s="333">
        <f t="shared" si="6"/>
        <v>0</v>
      </c>
      <c r="U434" s="334"/>
    </row>
    <row r="435" spans="1:21" ht="135">
      <c r="A435" s="321">
        <v>81</v>
      </c>
      <c r="B435" s="322">
        <v>125</v>
      </c>
      <c r="C435" s="323">
        <v>363</v>
      </c>
      <c r="D435" s="323">
        <v>435</v>
      </c>
      <c r="E435" s="323">
        <v>440</v>
      </c>
      <c r="F435" s="323">
        <v>433</v>
      </c>
      <c r="G435" s="323">
        <v>431</v>
      </c>
      <c r="H435" s="323">
        <v>428</v>
      </c>
      <c r="I435" s="324" t="s">
        <v>2271</v>
      </c>
      <c r="J435" s="325" t="s">
        <v>2272</v>
      </c>
      <c r="K435" s="326" t="s">
        <v>1388</v>
      </c>
      <c r="L435" s="327" t="s">
        <v>1380</v>
      </c>
      <c r="M435" s="328">
        <v>200000</v>
      </c>
      <c r="N435" s="329">
        <v>581651</v>
      </c>
      <c r="O435" s="330">
        <v>43208</v>
      </c>
      <c r="P435" s="332">
        <v>1</v>
      </c>
      <c r="Q435" s="332">
        <v>0.9</v>
      </c>
      <c r="R435" s="329">
        <v>105323</v>
      </c>
      <c r="S435" s="333">
        <v>476328</v>
      </c>
      <c r="T435" s="333">
        <f t="shared" si="6"/>
        <v>0</v>
      </c>
      <c r="U435" s="334" t="s">
        <v>2273</v>
      </c>
    </row>
    <row r="436" spans="1:21" ht="135">
      <c r="A436" s="321">
        <v>326</v>
      </c>
      <c r="B436" s="322">
        <v>338</v>
      </c>
      <c r="C436" s="323">
        <v>378</v>
      </c>
      <c r="D436" s="323">
        <v>436</v>
      </c>
      <c r="E436" s="323">
        <v>441</v>
      </c>
      <c r="F436" s="323">
        <v>434</v>
      </c>
      <c r="G436" s="323">
        <v>432</v>
      </c>
      <c r="H436" s="323">
        <v>429</v>
      </c>
      <c r="I436" s="324" t="s">
        <v>2274</v>
      </c>
      <c r="J436" s="325" t="s">
        <v>2272</v>
      </c>
      <c r="K436" s="326" t="s">
        <v>1388</v>
      </c>
      <c r="L436" s="327" t="s">
        <v>1380</v>
      </c>
      <c r="M436" s="328">
        <v>200000</v>
      </c>
      <c r="N436" s="329">
        <v>581651</v>
      </c>
      <c r="O436" s="330">
        <v>42955</v>
      </c>
      <c r="P436" s="332">
        <v>1</v>
      </c>
      <c r="Q436" s="332">
        <v>0.95</v>
      </c>
      <c r="R436" s="329">
        <v>105323</v>
      </c>
      <c r="S436" s="333">
        <v>476328</v>
      </c>
      <c r="T436" s="333">
        <f t="shared" si="6"/>
        <v>0</v>
      </c>
      <c r="U436" s="334" t="s">
        <v>2273</v>
      </c>
    </row>
    <row r="437" spans="1:21" ht="135">
      <c r="A437" s="321">
        <v>329</v>
      </c>
      <c r="B437" s="322">
        <v>341</v>
      </c>
      <c r="C437" s="323">
        <v>379</v>
      </c>
      <c r="D437" s="323">
        <v>437</v>
      </c>
      <c r="E437" s="323">
        <v>442</v>
      </c>
      <c r="F437" s="323">
        <v>435</v>
      </c>
      <c r="G437" s="323">
        <v>433</v>
      </c>
      <c r="H437" s="323">
        <v>430</v>
      </c>
      <c r="I437" s="324" t="s">
        <v>2275</v>
      </c>
      <c r="J437" s="325" t="s">
        <v>2272</v>
      </c>
      <c r="K437" s="326" t="s">
        <v>1388</v>
      </c>
      <c r="L437" s="327" t="s">
        <v>1380</v>
      </c>
      <c r="M437" s="328">
        <v>360000</v>
      </c>
      <c r="N437" s="329">
        <v>581651</v>
      </c>
      <c r="O437" s="330">
        <v>43208</v>
      </c>
      <c r="P437" s="332">
        <v>1</v>
      </c>
      <c r="Q437" s="332">
        <v>0.9</v>
      </c>
      <c r="R437" s="329">
        <v>105323</v>
      </c>
      <c r="S437" s="333">
        <v>476328</v>
      </c>
      <c r="T437" s="333">
        <f t="shared" si="6"/>
        <v>0</v>
      </c>
      <c r="U437" s="334" t="s">
        <v>2273</v>
      </c>
    </row>
    <row r="438" spans="1:21" ht="75">
      <c r="A438" s="321">
        <v>328</v>
      </c>
      <c r="B438" s="322">
        <v>340</v>
      </c>
      <c r="C438" s="323">
        <v>404</v>
      </c>
      <c r="D438" s="323">
        <v>438</v>
      </c>
      <c r="E438" s="323">
        <v>443</v>
      </c>
      <c r="F438" s="323">
        <v>436</v>
      </c>
      <c r="G438" s="323">
        <v>434</v>
      </c>
      <c r="H438" s="323">
        <v>431</v>
      </c>
      <c r="I438" s="324" t="s">
        <v>2276</v>
      </c>
      <c r="J438" s="325" t="s">
        <v>2277</v>
      </c>
      <c r="K438" s="326" t="s">
        <v>1407</v>
      </c>
      <c r="L438" s="327" t="s">
        <v>1380</v>
      </c>
      <c r="M438" s="328">
        <v>450000</v>
      </c>
      <c r="N438" s="329">
        <v>581651</v>
      </c>
      <c r="O438" s="330">
        <v>43208</v>
      </c>
      <c r="P438" s="332">
        <v>1</v>
      </c>
      <c r="Q438" s="332">
        <v>0.95</v>
      </c>
      <c r="R438" s="329">
        <v>105323</v>
      </c>
      <c r="S438" s="333">
        <v>476328</v>
      </c>
      <c r="T438" s="333">
        <f t="shared" si="6"/>
        <v>0</v>
      </c>
      <c r="U438" s="334" t="s">
        <v>2273</v>
      </c>
    </row>
    <row r="439" spans="1:21" ht="135">
      <c r="A439" s="321">
        <v>1053</v>
      </c>
      <c r="B439" s="322">
        <v>1061</v>
      </c>
      <c r="C439" s="323">
        <v>1291</v>
      </c>
      <c r="D439" s="323">
        <v>411</v>
      </c>
      <c r="E439" s="323">
        <v>444</v>
      </c>
      <c r="F439" s="323">
        <v>437</v>
      </c>
      <c r="G439" s="323">
        <v>435</v>
      </c>
      <c r="H439" s="323">
        <v>432</v>
      </c>
      <c r="I439" s="324" t="s">
        <v>2278</v>
      </c>
      <c r="J439" s="325" t="s">
        <v>2279</v>
      </c>
      <c r="K439" s="326" t="s">
        <v>1384</v>
      </c>
      <c r="L439" s="327" t="s">
        <v>1380</v>
      </c>
      <c r="M439" s="328">
        <v>21500</v>
      </c>
      <c r="N439" s="329">
        <v>55314</v>
      </c>
      <c r="O439" s="330">
        <v>42830</v>
      </c>
      <c r="P439" s="332">
        <v>1</v>
      </c>
      <c r="Q439" s="332">
        <v>1</v>
      </c>
      <c r="R439" s="329">
        <v>0</v>
      </c>
      <c r="S439" s="333">
        <v>55314</v>
      </c>
      <c r="T439" s="333">
        <f t="shared" si="6"/>
        <v>0</v>
      </c>
      <c r="U439" s="334"/>
    </row>
    <row r="440" spans="1:21" ht="150">
      <c r="A440" s="321">
        <v>175</v>
      </c>
      <c r="B440" s="322">
        <v>166</v>
      </c>
      <c r="C440" s="323">
        <v>645</v>
      </c>
      <c r="D440" s="323">
        <v>440</v>
      </c>
      <c r="E440" s="323">
        <v>445</v>
      </c>
      <c r="F440" s="323">
        <v>438</v>
      </c>
      <c r="G440" s="323">
        <v>436</v>
      </c>
      <c r="H440" s="323">
        <v>433</v>
      </c>
      <c r="I440" s="324" t="s">
        <v>2280</v>
      </c>
      <c r="J440" s="325" t="s">
        <v>2281</v>
      </c>
      <c r="K440" s="326" t="s">
        <v>1391</v>
      </c>
      <c r="L440" s="327" t="s">
        <v>1380</v>
      </c>
      <c r="M440" s="328">
        <v>350000</v>
      </c>
      <c r="N440" s="329">
        <v>303567</v>
      </c>
      <c r="O440" s="330">
        <v>43075</v>
      </c>
      <c r="P440" s="332">
        <v>1</v>
      </c>
      <c r="Q440" s="332">
        <v>1</v>
      </c>
      <c r="R440" s="329">
        <v>30019</v>
      </c>
      <c r="S440" s="333">
        <v>273548</v>
      </c>
      <c r="T440" s="333">
        <f t="shared" si="6"/>
        <v>0</v>
      </c>
      <c r="U440" s="334"/>
    </row>
    <row r="441" spans="1:21" ht="105">
      <c r="A441" s="321" t="s">
        <v>706</v>
      </c>
      <c r="B441" s="322">
        <v>211</v>
      </c>
      <c r="C441" s="323">
        <v>340</v>
      </c>
      <c r="D441" s="323">
        <v>444</v>
      </c>
      <c r="E441" s="323">
        <v>446</v>
      </c>
      <c r="F441" s="323">
        <v>439</v>
      </c>
      <c r="G441" s="323">
        <v>437</v>
      </c>
      <c r="H441" s="323">
        <v>434</v>
      </c>
      <c r="I441" s="324" t="s">
        <v>2282</v>
      </c>
      <c r="J441" s="325" t="s">
        <v>2283</v>
      </c>
      <c r="K441" s="326" t="s">
        <v>1384</v>
      </c>
      <c r="L441" s="327" t="s">
        <v>1380</v>
      </c>
      <c r="M441" s="328">
        <v>0</v>
      </c>
      <c r="N441" s="329">
        <v>298818</v>
      </c>
      <c r="O441" s="330">
        <v>43188</v>
      </c>
      <c r="P441" s="332">
        <v>1</v>
      </c>
      <c r="Q441" s="332">
        <v>0.31</v>
      </c>
      <c r="R441" s="329">
        <v>205979</v>
      </c>
      <c r="S441" s="333">
        <v>92839</v>
      </c>
      <c r="T441" s="333">
        <f t="shared" si="6"/>
        <v>0</v>
      </c>
      <c r="U441" s="334"/>
    </row>
    <row r="442" spans="1:21" ht="90">
      <c r="A442" s="321">
        <v>197</v>
      </c>
      <c r="B442" s="322">
        <v>197</v>
      </c>
      <c r="C442" s="323">
        <v>411</v>
      </c>
      <c r="D442" s="323">
        <v>452</v>
      </c>
      <c r="E442" s="323">
        <v>449</v>
      </c>
      <c r="F442" s="323">
        <v>440</v>
      </c>
      <c r="G442" s="323">
        <v>438</v>
      </c>
      <c r="H442" s="323">
        <v>435</v>
      </c>
      <c r="I442" s="324" t="s">
        <v>2284</v>
      </c>
      <c r="J442" s="325" t="s">
        <v>2285</v>
      </c>
      <c r="K442" s="326" t="s">
        <v>2113</v>
      </c>
      <c r="L442" s="327" t="s">
        <v>1380</v>
      </c>
      <c r="M442" s="328">
        <v>5653246</v>
      </c>
      <c r="N442" s="329">
        <v>7311661</v>
      </c>
      <c r="O442" s="330">
        <v>43230</v>
      </c>
      <c r="P442" s="332">
        <v>1</v>
      </c>
      <c r="Q442" s="332">
        <v>0.45</v>
      </c>
      <c r="R442" s="329">
        <v>4044456</v>
      </c>
      <c r="S442" s="333">
        <v>3267205</v>
      </c>
      <c r="T442" s="333">
        <f t="shared" si="6"/>
        <v>0</v>
      </c>
      <c r="U442" s="334"/>
    </row>
    <row r="443" spans="1:21" ht="150">
      <c r="A443" s="321">
        <v>98</v>
      </c>
      <c r="B443" s="322">
        <v>169</v>
      </c>
      <c r="C443" s="323">
        <v>364</v>
      </c>
      <c r="D443" s="323">
        <v>462</v>
      </c>
      <c r="E443" s="323">
        <v>451</v>
      </c>
      <c r="F443" s="323">
        <v>442</v>
      </c>
      <c r="G443" s="323">
        <v>439</v>
      </c>
      <c r="H443" s="323">
        <v>436</v>
      </c>
      <c r="I443" s="324" t="s">
        <v>2286</v>
      </c>
      <c r="J443" s="325" t="s">
        <v>2287</v>
      </c>
      <c r="K443" s="326" t="s">
        <v>1388</v>
      </c>
      <c r="L443" s="327" t="s">
        <v>1380</v>
      </c>
      <c r="M443" s="328">
        <v>150000</v>
      </c>
      <c r="N443" s="329">
        <v>343638</v>
      </c>
      <c r="O443" s="330">
        <v>43266</v>
      </c>
      <c r="P443" s="332">
        <v>1</v>
      </c>
      <c r="Q443" s="332">
        <v>0.75</v>
      </c>
      <c r="R443" s="329">
        <v>63309</v>
      </c>
      <c r="S443" s="333">
        <v>280329</v>
      </c>
      <c r="T443" s="333">
        <f t="shared" si="6"/>
        <v>0</v>
      </c>
      <c r="U443" s="334" t="s">
        <v>2288</v>
      </c>
    </row>
    <row r="444" spans="1:21" ht="180">
      <c r="A444" s="321">
        <v>253</v>
      </c>
      <c r="B444" s="322">
        <v>265</v>
      </c>
      <c r="C444" s="323">
        <v>375</v>
      </c>
      <c r="D444" s="323">
        <v>463</v>
      </c>
      <c r="E444" s="323">
        <v>452</v>
      </c>
      <c r="F444" s="323">
        <v>443</v>
      </c>
      <c r="G444" s="323">
        <v>440</v>
      </c>
      <c r="H444" s="323">
        <v>437</v>
      </c>
      <c r="I444" s="324" t="s">
        <v>2289</v>
      </c>
      <c r="J444" s="325" t="s">
        <v>2290</v>
      </c>
      <c r="K444" s="326" t="s">
        <v>1388</v>
      </c>
      <c r="L444" s="327" t="s">
        <v>1380</v>
      </c>
      <c r="M444" s="328">
        <v>85000</v>
      </c>
      <c r="N444" s="329">
        <v>343638</v>
      </c>
      <c r="O444" s="330">
        <v>43266</v>
      </c>
      <c r="P444" s="332">
        <v>1</v>
      </c>
      <c r="Q444" s="332">
        <v>0.75</v>
      </c>
      <c r="R444" s="329">
        <v>63309</v>
      </c>
      <c r="S444" s="333">
        <v>280329</v>
      </c>
      <c r="T444" s="333">
        <f t="shared" si="6"/>
        <v>0</v>
      </c>
      <c r="U444" s="334" t="s">
        <v>2288</v>
      </c>
    </row>
    <row r="445" spans="1:21" ht="165">
      <c r="A445" s="321">
        <v>324</v>
      </c>
      <c r="B445" s="322">
        <v>336</v>
      </c>
      <c r="C445" s="323">
        <v>377</v>
      </c>
      <c r="D445" s="323">
        <v>464</v>
      </c>
      <c r="E445" s="323">
        <v>453</v>
      </c>
      <c r="F445" s="323">
        <v>444</v>
      </c>
      <c r="G445" s="323">
        <v>441</v>
      </c>
      <c r="H445" s="323">
        <v>438</v>
      </c>
      <c r="I445" s="324" t="s">
        <v>2291</v>
      </c>
      <c r="J445" s="325" t="s">
        <v>2292</v>
      </c>
      <c r="K445" s="326" t="s">
        <v>1388</v>
      </c>
      <c r="L445" s="327" t="s">
        <v>1380</v>
      </c>
      <c r="M445" s="328">
        <v>125000</v>
      </c>
      <c r="N445" s="329">
        <v>343638</v>
      </c>
      <c r="O445" s="330">
        <v>43266</v>
      </c>
      <c r="P445" s="332">
        <v>1</v>
      </c>
      <c r="Q445" s="332">
        <v>0.75</v>
      </c>
      <c r="R445" s="329">
        <v>63309</v>
      </c>
      <c r="S445" s="333">
        <v>280329</v>
      </c>
      <c r="T445" s="333">
        <f t="shared" si="6"/>
        <v>0</v>
      </c>
      <c r="U445" s="334" t="s">
        <v>2288</v>
      </c>
    </row>
    <row r="446" spans="1:21" ht="270">
      <c r="A446" s="321">
        <v>119</v>
      </c>
      <c r="B446" s="322">
        <v>181</v>
      </c>
      <c r="C446" s="323">
        <v>381</v>
      </c>
      <c r="D446" s="323">
        <v>465</v>
      </c>
      <c r="E446" s="323">
        <v>454</v>
      </c>
      <c r="F446" s="323">
        <v>445</v>
      </c>
      <c r="G446" s="323">
        <v>442</v>
      </c>
      <c r="H446" s="323">
        <v>439</v>
      </c>
      <c r="I446" s="324" t="s">
        <v>2293</v>
      </c>
      <c r="J446" s="325" t="s">
        <v>2294</v>
      </c>
      <c r="K446" s="326" t="s">
        <v>1388</v>
      </c>
      <c r="L446" s="327" t="s">
        <v>1380</v>
      </c>
      <c r="M446" s="328">
        <v>150000</v>
      </c>
      <c r="N446" s="329">
        <v>343638</v>
      </c>
      <c r="O446" s="330">
        <v>43266</v>
      </c>
      <c r="P446" s="332">
        <v>1</v>
      </c>
      <c r="Q446" s="332">
        <v>0.75</v>
      </c>
      <c r="R446" s="329">
        <v>63309</v>
      </c>
      <c r="S446" s="333">
        <v>280329</v>
      </c>
      <c r="T446" s="333">
        <f t="shared" si="6"/>
        <v>0</v>
      </c>
      <c r="U446" s="334" t="s">
        <v>2288</v>
      </c>
    </row>
    <row r="447" spans="1:21" ht="150">
      <c r="A447" s="321">
        <v>120</v>
      </c>
      <c r="B447" s="322">
        <v>109</v>
      </c>
      <c r="C447" s="323">
        <v>382</v>
      </c>
      <c r="D447" s="323">
        <v>466</v>
      </c>
      <c r="E447" s="323">
        <v>455</v>
      </c>
      <c r="F447" s="323">
        <v>446</v>
      </c>
      <c r="G447" s="323">
        <v>443</v>
      </c>
      <c r="H447" s="323">
        <v>440</v>
      </c>
      <c r="I447" s="324" t="s">
        <v>2295</v>
      </c>
      <c r="J447" s="325" t="s">
        <v>2296</v>
      </c>
      <c r="K447" s="326" t="s">
        <v>1388</v>
      </c>
      <c r="L447" s="327" t="s">
        <v>1380</v>
      </c>
      <c r="M447" s="328">
        <v>20000</v>
      </c>
      <c r="N447" s="329">
        <v>343638</v>
      </c>
      <c r="O447" s="330">
        <v>43266</v>
      </c>
      <c r="P447" s="332">
        <v>1</v>
      </c>
      <c r="Q447" s="332">
        <v>0.75</v>
      </c>
      <c r="R447" s="329">
        <v>63309</v>
      </c>
      <c r="S447" s="333">
        <v>280329</v>
      </c>
      <c r="T447" s="333">
        <f t="shared" si="6"/>
        <v>0</v>
      </c>
      <c r="U447" s="334" t="s">
        <v>2288</v>
      </c>
    </row>
    <row r="448" spans="1:21" ht="150">
      <c r="A448" s="321">
        <v>122</v>
      </c>
      <c r="B448" s="322">
        <v>183</v>
      </c>
      <c r="C448" s="323">
        <v>383</v>
      </c>
      <c r="D448" s="323">
        <v>467</v>
      </c>
      <c r="E448" s="323">
        <v>456</v>
      </c>
      <c r="F448" s="323">
        <v>447</v>
      </c>
      <c r="G448" s="323">
        <v>444</v>
      </c>
      <c r="H448" s="323">
        <v>441</v>
      </c>
      <c r="I448" s="324" t="s">
        <v>2297</v>
      </c>
      <c r="J448" s="325" t="s">
        <v>2298</v>
      </c>
      <c r="K448" s="326" t="s">
        <v>1388</v>
      </c>
      <c r="L448" s="327" t="s">
        <v>1380</v>
      </c>
      <c r="M448" s="328">
        <v>150000</v>
      </c>
      <c r="N448" s="329">
        <v>343638</v>
      </c>
      <c r="O448" s="330">
        <v>43266</v>
      </c>
      <c r="P448" s="332">
        <v>1</v>
      </c>
      <c r="Q448" s="332">
        <v>0.75</v>
      </c>
      <c r="R448" s="329">
        <v>63309</v>
      </c>
      <c r="S448" s="333">
        <v>280329</v>
      </c>
      <c r="T448" s="333">
        <f t="shared" si="6"/>
        <v>0</v>
      </c>
      <c r="U448" s="334" t="s">
        <v>2288</v>
      </c>
    </row>
    <row r="449" spans="1:21" ht="210">
      <c r="A449" s="321">
        <v>123</v>
      </c>
      <c r="B449" s="322">
        <v>184</v>
      </c>
      <c r="C449" s="323">
        <v>384</v>
      </c>
      <c r="D449" s="323">
        <v>468</v>
      </c>
      <c r="E449" s="323">
        <v>457</v>
      </c>
      <c r="F449" s="323">
        <v>448</v>
      </c>
      <c r="G449" s="323">
        <v>445</v>
      </c>
      <c r="H449" s="323">
        <v>442</v>
      </c>
      <c r="I449" s="324" t="s">
        <v>2299</v>
      </c>
      <c r="J449" s="325" t="s">
        <v>2300</v>
      </c>
      <c r="K449" s="326" t="s">
        <v>1388</v>
      </c>
      <c r="L449" s="327" t="s">
        <v>1380</v>
      </c>
      <c r="M449" s="328">
        <v>100000</v>
      </c>
      <c r="N449" s="329">
        <v>343638</v>
      </c>
      <c r="O449" s="330">
        <v>43266</v>
      </c>
      <c r="P449" s="332">
        <v>1</v>
      </c>
      <c r="Q449" s="332">
        <v>0.75</v>
      </c>
      <c r="R449" s="329">
        <v>63309</v>
      </c>
      <c r="S449" s="333">
        <v>280329</v>
      </c>
      <c r="T449" s="333">
        <f t="shared" si="6"/>
        <v>0</v>
      </c>
      <c r="U449" s="334" t="s">
        <v>2288</v>
      </c>
    </row>
    <row r="450" spans="1:21" ht="210">
      <c r="A450" s="321">
        <v>279</v>
      </c>
      <c r="B450" s="322">
        <v>291</v>
      </c>
      <c r="C450" s="323">
        <v>385</v>
      </c>
      <c r="D450" s="323">
        <v>469</v>
      </c>
      <c r="E450" s="323">
        <v>458</v>
      </c>
      <c r="F450" s="323">
        <v>449</v>
      </c>
      <c r="G450" s="323">
        <v>446</v>
      </c>
      <c r="H450" s="323">
        <v>443</v>
      </c>
      <c r="I450" s="324" t="s">
        <v>2301</v>
      </c>
      <c r="J450" s="325" t="s">
        <v>2302</v>
      </c>
      <c r="K450" s="326" t="s">
        <v>1388</v>
      </c>
      <c r="L450" s="327" t="s">
        <v>1380</v>
      </c>
      <c r="M450" s="328">
        <v>150000</v>
      </c>
      <c r="N450" s="329">
        <v>343638</v>
      </c>
      <c r="O450" s="330">
        <v>43266</v>
      </c>
      <c r="P450" s="332">
        <v>1</v>
      </c>
      <c r="Q450" s="332">
        <v>0.75</v>
      </c>
      <c r="R450" s="329">
        <v>63309</v>
      </c>
      <c r="S450" s="333">
        <v>280329</v>
      </c>
      <c r="T450" s="333">
        <f t="shared" si="6"/>
        <v>0</v>
      </c>
      <c r="U450" s="334" t="s">
        <v>2288</v>
      </c>
    </row>
    <row r="451" spans="1:21" ht="150">
      <c r="A451" s="321">
        <v>252</v>
      </c>
      <c r="B451" s="322">
        <v>264</v>
      </c>
      <c r="C451" s="323">
        <v>724</v>
      </c>
      <c r="D451" s="323">
        <v>531</v>
      </c>
      <c r="E451" s="323">
        <v>459</v>
      </c>
      <c r="F451" s="323">
        <v>450</v>
      </c>
      <c r="G451" s="323">
        <v>447</v>
      </c>
      <c r="H451" s="323">
        <v>444</v>
      </c>
      <c r="I451" s="324" t="s">
        <v>2303</v>
      </c>
      <c r="J451" s="325" t="s">
        <v>2304</v>
      </c>
      <c r="K451" s="326" t="s">
        <v>1388</v>
      </c>
      <c r="L451" s="327" t="s">
        <v>1380</v>
      </c>
      <c r="M451" s="328">
        <v>20000</v>
      </c>
      <c r="N451" s="329">
        <v>343638</v>
      </c>
      <c r="O451" s="330">
        <v>43266</v>
      </c>
      <c r="P451" s="332">
        <v>1</v>
      </c>
      <c r="Q451" s="332">
        <v>0.75</v>
      </c>
      <c r="R451" s="329">
        <v>63309</v>
      </c>
      <c r="S451" s="333">
        <v>280329</v>
      </c>
      <c r="T451" s="333">
        <f t="shared" si="6"/>
        <v>0</v>
      </c>
      <c r="U451" s="334" t="s">
        <v>2288</v>
      </c>
    </row>
    <row r="452" spans="1:21" ht="120">
      <c r="A452" s="321">
        <v>734</v>
      </c>
      <c r="B452" s="322">
        <v>742</v>
      </c>
      <c r="C452" s="323">
        <v>1060</v>
      </c>
      <c r="D452" s="323">
        <v>833</v>
      </c>
      <c r="E452" s="323">
        <v>460</v>
      </c>
      <c r="F452" s="323">
        <v>451</v>
      </c>
      <c r="G452" s="323">
        <v>448</v>
      </c>
      <c r="H452" s="323">
        <v>445</v>
      </c>
      <c r="I452" s="324" t="s">
        <v>2305</v>
      </c>
      <c r="J452" s="325" t="s">
        <v>2306</v>
      </c>
      <c r="K452" s="326" t="s">
        <v>2113</v>
      </c>
      <c r="L452" s="327" t="s">
        <v>1380</v>
      </c>
      <c r="M452" s="328">
        <v>300000</v>
      </c>
      <c r="N452" s="329">
        <v>697645</v>
      </c>
      <c r="O452" s="330">
        <v>43252</v>
      </c>
      <c r="P452" s="332">
        <v>1</v>
      </c>
      <c r="Q452" s="332">
        <v>0.35</v>
      </c>
      <c r="R452" s="329">
        <v>392550</v>
      </c>
      <c r="S452" s="333">
        <v>305095</v>
      </c>
      <c r="T452" s="333">
        <f t="shared" si="6"/>
        <v>0</v>
      </c>
      <c r="U452" s="334"/>
    </row>
    <row r="453" spans="1:21" ht="165">
      <c r="A453" s="321">
        <v>293</v>
      </c>
      <c r="B453" s="322">
        <v>305</v>
      </c>
      <c r="C453" s="323">
        <v>741</v>
      </c>
      <c r="D453" s="323">
        <v>368</v>
      </c>
      <c r="E453" s="323">
        <v>461</v>
      </c>
      <c r="F453" s="323">
        <v>452</v>
      </c>
      <c r="G453" s="323">
        <v>449</v>
      </c>
      <c r="H453" s="323">
        <v>446</v>
      </c>
      <c r="I453" s="324" t="s">
        <v>2307</v>
      </c>
      <c r="J453" s="325" t="s">
        <v>2308</v>
      </c>
      <c r="K453" s="326" t="s">
        <v>1391</v>
      </c>
      <c r="L453" s="327" t="s">
        <v>1380</v>
      </c>
      <c r="M453" s="328">
        <v>25000</v>
      </c>
      <c r="N453" s="329">
        <v>20503</v>
      </c>
      <c r="O453" s="330">
        <v>42836</v>
      </c>
      <c r="P453" s="332">
        <v>1</v>
      </c>
      <c r="Q453" s="332">
        <v>1</v>
      </c>
      <c r="R453" s="329">
        <v>0</v>
      </c>
      <c r="S453" s="333">
        <v>20503</v>
      </c>
      <c r="T453" s="333">
        <f t="shared" si="6"/>
        <v>0</v>
      </c>
      <c r="U453" s="334" t="s">
        <v>2218</v>
      </c>
    </row>
    <row r="454" spans="1:21" ht="180">
      <c r="A454" s="321">
        <v>1146</v>
      </c>
      <c r="B454" s="322">
        <v>1154</v>
      </c>
      <c r="C454" s="323">
        <v>296</v>
      </c>
      <c r="D454" s="323">
        <v>397</v>
      </c>
      <c r="E454" s="323">
        <v>462</v>
      </c>
      <c r="F454" s="323">
        <v>453</v>
      </c>
      <c r="G454" s="323">
        <v>450</v>
      </c>
      <c r="H454" s="323">
        <v>447</v>
      </c>
      <c r="I454" s="324" t="s">
        <v>2309</v>
      </c>
      <c r="J454" s="325" t="s">
        <v>2310</v>
      </c>
      <c r="K454" s="326" t="s">
        <v>1384</v>
      </c>
      <c r="L454" s="327" t="s">
        <v>1380</v>
      </c>
      <c r="M454" s="328">
        <v>10000</v>
      </c>
      <c r="N454" s="329">
        <v>20503</v>
      </c>
      <c r="O454" s="330">
        <v>42836</v>
      </c>
      <c r="P454" s="332">
        <v>1</v>
      </c>
      <c r="Q454" s="332">
        <v>1</v>
      </c>
      <c r="R454" s="329">
        <v>0</v>
      </c>
      <c r="S454" s="333">
        <v>20503</v>
      </c>
      <c r="T454" s="333">
        <f t="shared" si="6"/>
        <v>0</v>
      </c>
      <c r="U454" s="334" t="s">
        <v>2218</v>
      </c>
    </row>
    <row r="455" spans="1:21" ht="120">
      <c r="A455" s="321" t="s">
        <v>706</v>
      </c>
      <c r="B455" s="322" t="s">
        <v>706</v>
      </c>
      <c r="C455" s="338" t="s">
        <v>706</v>
      </c>
      <c r="D455" s="338" t="s">
        <v>706</v>
      </c>
      <c r="E455" s="323" t="s">
        <v>706</v>
      </c>
      <c r="F455" s="323">
        <v>454</v>
      </c>
      <c r="G455" s="323">
        <v>451</v>
      </c>
      <c r="H455" s="323">
        <v>448</v>
      </c>
      <c r="I455" s="324" t="s">
        <v>2311</v>
      </c>
      <c r="J455" s="325" t="s">
        <v>2312</v>
      </c>
      <c r="K455" s="326" t="s">
        <v>1379</v>
      </c>
      <c r="L455" s="327" t="s">
        <v>1380</v>
      </c>
      <c r="M455" s="328">
        <v>0</v>
      </c>
      <c r="N455" s="329">
        <v>38600</v>
      </c>
      <c r="O455" s="330">
        <v>42909</v>
      </c>
      <c r="P455" s="332">
        <v>1</v>
      </c>
      <c r="Q455" s="332">
        <v>1</v>
      </c>
      <c r="R455" s="329">
        <v>0</v>
      </c>
      <c r="S455" s="333">
        <v>38600</v>
      </c>
      <c r="T455" s="333">
        <f t="shared" si="6"/>
        <v>0</v>
      </c>
      <c r="U455" s="334"/>
    </row>
    <row r="456" spans="1:21" ht="75">
      <c r="A456" s="321" t="s">
        <v>706</v>
      </c>
      <c r="B456" s="322" t="s">
        <v>706</v>
      </c>
      <c r="C456" s="322" t="s">
        <v>706</v>
      </c>
      <c r="D456" s="322" t="s">
        <v>706</v>
      </c>
      <c r="E456" s="323" t="s">
        <v>706</v>
      </c>
      <c r="F456" s="323">
        <v>455</v>
      </c>
      <c r="G456" s="323">
        <v>452</v>
      </c>
      <c r="H456" s="323">
        <v>449</v>
      </c>
      <c r="I456" s="324" t="s">
        <v>2313</v>
      </c>
      <c r="J456" s="325" t="s">
        <v>2314</v>
      </c>
      <c r="K456" s="326" t="s">
        <v>1379</v>
      </c>
      <c r="L456" s="327" t="s">
        <v>1380</v>
      </c>
      <c r="M456" s="328">
        <v>0</v>
      </c>
      <c r="N456" s="329">
        <v>23150</v>
      </c>
      <c r="O456" s="330">
        <v>42753</v>
      </c>
      <c r="P456" s="332">
        <v>1</v>
      </c>
      <c r="Q456" s="332">
        <v>1</v>
      </c>
      <c r="R456" s="329">
        <v>0</v>
      </c>
      <c r="S456" s="333">
        <v>23150</v>
      </c>
      <c r="T456" s="333">
        <f t="shared" ref="T456:T473" si="7">N456-R456-S456</f>
        <v>0</v>
      </c>
      <c r="U456" s="334"/>
    </row>
    <row r="457" spans="1:21" ht="60">
      <c r="A457" s="321" t="s">
        <v>706</v>
      </c>
      <c r="B457" s="322" t="s">
        <v>706</v>
      </c>
      <c r="C457" s="322" t="s">
        <v>706</v>
      </c>
      <c r="D457" s="322" t="s">
        <v>706</v>
      </c>
      <c r="E457" s="323" t="s">
        <v>706</v>
      </c>
      <c r="F457" s="323">
        <v>456</v>
      </c>
      <c r="G457" s="323">
        <v>453</v>
      </c>
      <c r="H457" s="323">
        <v>450</v>
      </c>
      <c r="I457" s="324" t="s">
        <v>2315</v>
      </c>
      <c r="J457" s="325" t="s">
        <v>2316</v>
      </c>
      <c r="K457" s="326" t="s">
        <v>1379</v>
      </c>
      <c r="L457" s="327" t="s">
        <v>1380</v>
      </c>
      <c r="M457" s="328">
        <v>0</v>
      </c>
      <c r="N457" s="329">
        <v>27750</v>
      </c>
      <c r="O457" s="330">
        <v>42933</v>
      </c>
      <c r="P457" s="332">
        <v>1</v>
      </c>
      <c r="Q457" s="332">
        <v>1</v>
      </c>
      <c r="R457" s="329">
        <v>0</v>
      </c>
      <c r="S457" s="333">
        <v>27750</v>
      </c>
      <c r="T457" s="333">
        <f t="shared" si="7"/>
        <v>0</v>
      </c>
      <c r="U457" s="334"/>
    </row>
    <row r="458" spans="1:21" ht="90">
      <c r="A458" s="321">
        <v>299</v>
      </c>
      <c r="B458" s="322">
        <v>311</v>
      </c>
      <c r="C458" s="339">
        <v>348</v>
      </c>
      <c r="D458" s="339">
        <v>417</v>
      </c>
      <c r="E458" s="323">
        <v>464</v>
      </c>
      <c r="F458" s="323">
        <v>457</v>
      </c>
      <c r="G458" s="323">
        <v>454</v>
      </c>
      <c r="H458" s="323">
        <v>451</v>
      </c>
      <c r="I458" s="324" t="s">
        <v>2317</v>
      </c>
      <c r="J458" s="325" t="s">
        <v>2318</v>
      </c>
      <c r="K458" s="326" t="s">
        <v>1407</v>
      </c>
      <c r="L458" s="327" t="s">
        <v>1380</v>
      </c>
      <c r="M458" s="328">
        <v>100000</v>
      </c>
      <c r="N458" s="329">
        <v>61623</v>
      </c>
      <c r="O458" s="330">
        <v>42933</v>
      </c>
      <c r="P458" s="332">
        <v>1</v>
      </c>
      <c r="Q458" s="332">
        <v>1</v>
      </c>
      <c r="R458" s="329">
        <v>3911</v>
      </c>
      <c r="S458" s="333">
        <v>57712</v>
      </c>
      <c r="T458" s="333">
        <f t="shared" si="7"/>
        <v>0</v>
      </c>
      <c r="U458" s="334"/>
    </row>
    <row r="459" spans="1:21" ht="90">
      <c r="A459" s="321" t="s">
        <v>706</v>
      </c>
      <c r="B459" s="322" t="s">
        <v>706</v>
      </c>
      <c r="C459" s="322" t="s">
        <v>706</v>
      </c>
      <c r="D459" s="322" t="s">
        <v>706</v>
      </c>
      <c r="E459" s="323" t="s">
        <v>706</v>
      </c>
      <c r="F459" s="323">
        <v>458</v>
      </c>
      <c r="G459" s="323">
        <v>455</v>
      </c>
      <c r="H459" s="323">
        <v>452</v>
      </c>
      <c r="I459" s="324" t="s">
        <v>2319</v>
      </c>
      <c r="J459" s="325" t="s">
        <v>2320</v>
      </c>
      <c r="K459" s="326" t="s">
        <v>1391</v>
      </c>
      <c r="L459" s="327" t="s">
        <v>1380</v>
      </c>
      <c r="M459" s="328">
        <v>0</v>
      </c>
      <c r="N459" s="329">
        <v>108823</v>
      </c>
      <c r="O459" s="330">
        <v>43168</v>
      </c>
      <c r="P459" s="332">
        <v>1</v>
      </c>
      <c r="Q459" s="332">
        <v>0.85</v>
      </c>
      <c r="R459" s="329">
        <v>7579</v>
      </c>
      <c r="S459" s="333">
        <v>101244</v>
      </c>
      <c r="T459" s="333">
        <f t="shared" si="7"/>
        <v>0</v>
      </c>
      <c r="U459" s="334" t="s">
        <v>2321</v>
      </c>
    </row>
    <row r="460" spans="1:21" ht="90">
      <c r="A460" s="321" t="s">
        <v>706</v>
      </c>
      <c r="B460" s="322" t="s">
        <v>706</v>
      </c>
      <c r="C460" s="322" t="s">
        <v>706</v>
      </c>
      <c r="D460" s="322" t="s">
        <v>706</v>
      </c>
      <c r="E460" s="323" t="s">
        <v>706</v>
      </c>
      <c r="F460" s="323">
        <v>459</v>
      </c>
      <c r="G460" s="323">
        <v>456</v>
      </c>
      <c r="H460" s="323">
        <v>453</v>
      </c>
      <c r="I460" s="324" t="s">
        <v>2322</v>
      </c>
      <c r="J460" s="325" t="s">
        <v>2323</v>
      </c>
      <c r="K460" s="326" t="s">
        <v>1391</v>
      </c>
      <c r="L460" s="327" t="s">
        <v>1380</v>
      </c>
      <c r="M460" s="328">
        <v>0</v>
      </c>
      <c r="N460" s="329">
        <v>113448</v>
      </c>
      <c r="O460" s="330">
        <v>43133</v>
      </c>
      <c r="P460" s="332">
        <v>1</v>
      </c>
      <c r="Q460" s="332">
        <v>1</v>
      </c>
      <c r="R460" s="329">
        <v>0</v>
      </c>
      <c r="S460" s="333">
        <v>113448</v>
      </c>
      <c r="T460" s="333">
        <f t="shared" si="7"/>
        <v>0</v>
      </c>
      <c r="U460" s="334" t="s">
        <v>2324</v>
      </c>
    </row>
    <row r="461" spans="1:21" ht="90">
      <c r="A461" s="321" t="s">
        <v>706</v>
      </c>
      <c r="B461" s="322" t="s">
        <v>706</v>
      </c>
      <c r="C461" s="322" t="s">
        <v>706</v>
      </c>
      <c r="D461" s="322" t="s">
        <v>706</v>
      </c>
      <c r="E461" s="323" t="s">
        <v>706</v>
      </c>
      <c r="F461" s="323">
        <v>460</v>
      </c>
      <c r="G461" s="323">
        <v>457</v>
      </c>
      <c r="H461" s="323">
        <v>454</v>
      </c>
      <c r="I461" s="324" t="s">
        <v>2325</v>
      </c>
      <c r="J461" s="325" t="s">
        <v>2326</v>
      </c>
      <c r="K461" s="326" t="s">
        <v>1391</v>
      </c>
      <c r="L461" s="327" t="s">
        <v>1380</v>
      </c>
      <c r="M461" s="328">
        <v>0</v>
      </c>
      <c r="N461" s="329">
        <v>108823</v>
      </c>
      <c r="O461" s="330">
        <v>43168</v>
      </c>
      <c r="P461" s="332">
        <v>1</v>
      </c>
      <c r="Q461" s="332">
        <v>0.85</v>
      </c>
      <c r="R461" s="329">
        <v>7579</v>
      </c>
      <c r="S461" s="333">
        <v>101244</v>
      </c>
      <c r="T461" s="333">
        <f t="shared" si="7"/>
        <v>0</v>
      </c>
      <c r="U461" s="334" t="s">
        <v>2321</v>
      </c>
    </row>
    <row r="462" spans="1:21" ht="90">
      <c r="A462" s="321" t="s">
        <v>706</v>
      </c>
      <c r="B462" s="322" t="s">
        <v>706</v>
      </c>
      <c r="C462" s="322" t="s">
        <v>706</v>
      </c>
      <c r="D462" s="322" t="s">
        <v>706</v>
      </c>
      <c r="E462" s="323" t="s">
        <v>706</v>
      </c>
      <c r="F462" s="323">
        <v>461</v>
      </c>
      <c r="G462" s="323">
        <v>458</v>
      </c>
      <c r="H462" s="323">
        <v>455</v>
      </c>
      <c r="I462" s="324" t="s">
        <v>2327</v>
      </c>
      <c r="J462" s="325" t="s">
        <v>2328</v>
      </c>
      <c r="K462" s="326" t="s">
        <v>1391</v>
      </c>
      <c r="L462" s="327" t="s">
        <v>1380</v>
      </c>
      <c r="M462" s="328">
        <v>0</v>
      </c>
      <c r="N462" s="329">
        <v>108823</v>
      </c>
      <c r="O462" s="330">
        <v>43168</v>
      </c>
      <c r="P462" s="332">
        <v>1</v>
      </c>
      <c r="Q462" s="332">
        <v>0.85</v>
      </c>
      <c r="R462" s="329">
        <v>7579</v>
      </c>
      <c r="S462" s="333">
        <v>101244</v>
      </c>
      <c r="T462" s="333">
        <f t="shared" si="7"/>
        <v>0</v>
      </c>
      <c r="U462" s="334" t="s">
        <v>2321</v>
      </c>
    </row>
    <row r="463" spans="1:21" ht="90">
      <c r="A463" s="321" t="s">
        <v>706</v>
      </c>
      <c r="B463" s="322" t="s">
        <v>706</v>
      </c>
      <c r="C463" s="322" t="s">
        <v>706</v>
      </c>
      <c r="D463" s="322" t="s">
        <v>706</v>
      </c>
      <c r="E463" s="323" t="s">
        <v>706</v>
      </c>
      <c r="F463" s="323">
        <v>462</v>
      </c>
      <c r="G463" s="323">
        <v>459</v>
      </c>
      <c r="H463" s="323">
        <v>456</v>
      </c>
      <c r="I463" s="324" t="s">
        <v>2329</v>
      </c>
      <c r="J463" s="325" t="s">
        <v>2330</v>
      </c>
      <c r="K463" s="340" t="s">
        <v>1391</v>
      </c>
      <c r="L463" s="327" t="s">
        <v>1380</v>
      </c>
      <c r="M463" s="328">
        <v>0</v>
      </c>
      <c r="N463" s="329">
        <v>113448</v>
      </c>
      <c r="O463" s="330">
        <v>43133</v>
      </c>
      <c r="P463" s="332">
        <v>1</v>
      </c>
      <c r="Q463" s="332">
        <v>1</v>
      </c>
      <c r="R463" s="329">
        <v>0</v>
      </c>
      <c r="S463" s="333">
        <v>113448</v>
      </c>
      <c r="T463" s="333">
        <f t="shared" si="7"/>
        <v>0</v>
      </c>
      <c r="U463" s="334" t="s">
        <v>2324</v>
      </c>
    </row>
    <row r="464" spans="1:21" ht="180">
      <c r="A464" s="321" t="s">
        <v>706</v>
      </c>
      <c r="B464" s="322" t="s">
        <v>706</v>
      </c>
      <c r="C464" s="322" t="s">
        <v>706</v>
      </c>
      <c r="D464" s="322" t="s">
        <v>706</v>
      </c>
      <c r="E464" s="323" t="s">
        <v>706</v>
      </c>
      <c r="F464" s="323">
        <v>464</v>
      </c>
      <c r="G464" s="323">
        <v>460</v>
      </c>
      <c r="H464" s="323">
        <v>457</v>
      </c>
      <c r="I464" s="324" t="s">
        <v>2331</v>
      </c>
      <c r="J464" s="325" t="s">
        <v>2332</v>
      </c>
      <c r="K464" s="326" t="s">
        <v>1384</v>
      </c>
      <c r="L464" s="327" t="s">
        <v>1380</v>
      </c>
      <c r="M464" s="328">
        <v>0</v>
      </c>
      <c r="N464" s="329">
        <v>241510</v>
      </c>
      <c r="O464" s="330">
        <v>43049</v>
      </c>
      <c r="P464" s="332">
        <v>1</v>
      </c>
      <c r="Q464" s="332">
        <v>1</v>
      </c>
      <c r="R464" s="329">
        <v>0</v>
      </c>
      <c r="S464" s="333">
        <v>241510</v>
      </c>
      <c r="T464" s="333">
        <f t="shared" si="7"/>
        <v>0</v>
      </c>
      <c r="U464" s="334"/>
    </row>
    <row r="465" spans="1:21" ht="150">
      <c r="A465" s="321">
        <v>912</v>
      </c>
      <c r="B465" s="322">
        <v>920</v>
      </c>
      <c r="C465" s="322">
        <v>1194</v>
      </c>
      <c r="D465" s="322">
        <v>403</v>
      </c>
      <c r="E465" s="323">
        <v>374</v>
      </c>
      <c r="F465" s="323">
        <v>465</v>
      </c>
      <c r="G465" s="323">
        <v>461</v>
      </c>
      <c r="H465" s="323">
        <v>458</v>
      </c>
      <c r="I465" s="324" t="s">
        <v>2333</v>
      </c>
      <c r="J465" s="325" t="s">
        <v>2334</v>
      </c>
      <c r="K465" s="326" t="s">
        <v>1384</v>
      </c>
      <c r="L465" s="327" t="s">
        <v>1380</v>
      </c>
      <c r="M465" s="328">
        <v>25000</v>
      </c>
      <c r="N465" s="329">
        <v>84000</v>
      </c>
      <c r="O465" s="330">
        <v>42853</v>
      </c>
      <c r="P465" s="332">
        <v>1</v>
      </c>
      <c r="Q465" s="332">
        <v>1</v>
      </c>
      <c r="R465" s="329">
        <v>0</v>
      </c>
      <c r="S465" s="333">
        <v>84000</v>
      </c>
      <c r="T465" s="333">
        <f t="shared" si="7"/>
        <v>0</v>
      </c>
      <c r="U465" s="334"/>
    </row>
    <row r="466" spans="1:21" ht="45">
      <c r="A466" s="321" t="s">
        <v>706</v>
      </c>
      <c r="B466" s="322" t="s">
        <v>706</v>
      </c>
      <c r="C466" s="322" t="s">
        <v>706</v>
      </c>
      <c r="D466" s="322" t="s">
        <v>706</v>
      </c>
      <c r="E466" s="323" t="s">
        <v>706</v>
      </c>
      <c r="F466" s="323" t="s">
        <v>706</v>
      </c>
      <c r="G466" s="323">
        <v>463</v>
      </c>
      <c r="H466" s="323">
        <v>459</v>
      </c>
      <c r="I466" s="324" t="s">
        <v>2335</v>
      </c>
      <c r="J466" s="325" t="s">
        <v>2336</v>
      </c>
      <c r="K466" s="326" t="s">
        <v>1391</v>
      </c>
      <c r="L466" s="327" t="s">
        <v>1380</v>
      </c>
      <c r="M466" s="328">
        <v>0</v>
      </c>
      <c r="N466" s="329">
        <v>250687</v>
      </c>
      <c r="O466" s="330">
        <v>42971</v>
      </c>
      <c r="P466" s="332">
        <v>1</v>
      </c>
      <c r="Q466" s="332">
        <v>1</v>
      </c>
      <c r="R466" s="329">
        <v>0</v>
      </c>
      <c r="S466" s="333">
        <v>250687</v>
      </c>
      <c r="T466" s="333">
        <f t="shared" si="7"/>
        <v>0</v>
      </c>
      <c r="U466" s="334"/>
    </row>
    <row r="467" spans="1:21" ht="75">
      <c r="A467" s="321" t="s">
        <v>706</v>
      </c>
      <c r="B467" s="322" t="s">
        <v>706</v>
      </c>
      <c r="C467" s="322" t="s">
        <v>706</v>
      </c>
      <c r="D467" s="322">
        <v>377</v>
      </c>
      <c r="E467" s="323">
        <v>435</v>
      </c>
      <c r="F467" s="323">
        <v>467</v>
      </c>
      <c r="G467" s="323">
        <v>464</v>
      </c>
      <c r="H467" s="323">
        <v>460</v>
      </c>
      <c r="I467" s="324" t="s">
        <v>2337</v>
      </c>
      <c r="J467" s="325" t="s">
        <v>2338</v>
      </c>
      <c r="K467" s="326" t="s">
        <v>1384</v>
      </c>
      <c r="L467" s="327" t="s">
        <v>1380</v>
      </c>
      <c r="M467" s="328">
        <v>0</v>
      </c>
      <c r="N467" s="329">
        <v>1360000</v>
      </c>
      <c r="O467" s="330">
        <v>43251</v>
      </c>
      <c r="P467" s="332">
        <v>1</v>
      </c>
      <c r="Q467" s="332">
        <v>0</v>
      </c>
      <c r="R467" s="329">
        <v>1360000</v>
      </c>
      <c r="S467" s="333">
        <v>0</v>
      </c>
      <c r="T467" s="333">
        <f t="shared" si="7"/>
        <v>0</v>
      </c>
      <c r="U467" s="334"/>
    </row>
    <row r="468" spans="1:21" ht="60">
      <c r="A468" s="341" t="s">
        <v>706</v>
      </c>
      <c r="B468" s="323" t="s">
        <v>706</v>
      </c>
      <c r="C468" s="323" t="s">
        <v>706</v>
      </c>
      <c r="D468" s="323" t="s">
        <v>706</v>
      </c>
      <c r="E468" s="323" t="s">
        <v>706</v>
      </c>
      <c r="F468" s="323" t="s">
        <v>706</v>
      </c>
      <c r="G468" s="323" t="s">
        <v>706</v>
      </c>
      <c r="H468" s="323">
        <v>462</v>
      </c>
      <c r="I468" s="324" t="s">
        <v>2339</v>
      </c>
      <c r="J468" s="342" t="s">
        <v>2340</v>
      </c>
      <c r="K468" s="326" t="s">
        <v>1379</v>
      </c>
      <c r="L468" s="327" t="s">
        <v>1380</v>
      </c>
      <c r="M468" s="328">
        <v>0</v>
      </c>
      <c r="N468" s="329">
        <v>139400</v>
      </c>
      <c r="O468" s="330">
        <v>43189</v>
      </c>
      <c r="P468" s="332">
        <v>1</v>
      </c>
      <c r="Q468" s="332">
        <v>0.4</v>
      </c>
      <c r="R468" s="329">
        <v>108018</v>
      </c>
      <c r="S468" s="333">
        <v>31382</v>
      </c>
      <c r="T468" s="333">
        <f t="shared" si="7"/>
        <v>0</v>
      </c>
      <c r="U468" s="334"/>
    </row>
    <row r="469" spans="1:21" ht="105">
      <c r="A469" s="341" t="s">
        <v>706</v>
      </c>
      <c r="B469" s="323" t="s">
        <v>706</v>
      </c>
      <c r="C469" s="323" t="s">
        <v>706</v>
      </c>
      <c r="D469" s="323" t="s">
        <v>706</v>
      </c>
      <c r="E469" s="323" t="s">
        <v>706</v>
      </c>
      <c r="F469" s="323" t="s">
        <v>706</v>
      </c>
      <c r="G469" s="323" t="s">
        <v>706</v>
      </c>
      <c r="H469" s="323">
        <v>463</v>
      </c>
      <c r="I469" s="324" t="s">
        <v>2341</v>
      </c>
      <c r="J469" s="325" t="s">
        <v>2342</v>
      </c>
      <c r="K469" s="326" t="s">
        <v>1391</v>
      </c>
      <c r="L469" s="327" t="s">
        <v>1380</v>
      </c>
      <c r="M469" s="328">
        <v>0</v>
      </c>
      <c r="N469" s="329">
        <v>260000</v>
      </c>
      <c r="O469" s="330">
        <v>43197</v>
      </c>
      <c r="P469" s="332">
        <v>1</v>
      </c>
      <c r="Q469" s="332">
        <v>0.85</v>
      </c>
      <c r="R469" s="329">
        <v>260000</v>
      </c>
      <c r="S469" s="333">
        <v>0</v>
      </c>
      <c r="T469" s="333">
        <f t="shared" si="7"/>
        <v>0</v>
      </c>
      <c r="U469" s="334"/>
    </row>
    <row r="470" spans="1:21" ht="60">
      <c r="A470" s="341" t="s">
        <v>706</v>
      </c>
      <c r="B470" s="323" t="s">
        <v>706</v>
      </c>
      <c r="C470" s="323" t="s">
        <v>706</v>
      </c>
      <c r="D470" s="323" t="s">
        <v>706</v>
      </c>
      <c r="E470" s="323" t="s">
        <v>706</v>
      </c>
      <c r="F470" s="323" t="s">
        <v>706</v>
      </c>
      <c r="G470" s="323" t="s">
        <v>706</v>
      </c>
      <c r="H470" s="323">
        <v>464</v>
      </c>
      <c r="I470" s="324" t="s">
        <v>2343</v>
      </c>
      <c r="J470" s="325" t="s">
        <v>2344</v>
      </c>
      <c r="K470" s="326" t="s">
        <v>1391</v>
      </c>
      <c r="L470" s="327" t="s">
        <v>1380</v>
      </c>
      <c r="M470" s="328">
        <v>0</v>
      </c>
      <c r="N470" s="329">
        <v>54000</v>
      </c>
      <c r="O470" s="330">
        <v>43089</v>
      </c>
      <c r="P470" s="332">
        <v>1</v>
      </c>
      <c r="Q470" s="332">
        <v>1</v>
      </c>
      <c r="R470" s="329">
        <v>0</v>
      </c>
      <c r="S470" s="333">
        <v>54000</v>
      </c>
      <c r="T470" s="333">
        <f t="shared" si="7"/>
        <v>0</v>
      </c>
      <c r="U470" s="334"/>
    </row>
    <row r="471" spans="1:21" ht="90">
      <c r="A471" s="341" t="s">
        <v>706</v>
      </c>
      <c r="B471" s="323" t="s">
        <v>706</v>
      </c>
      <c r="C471" s="323" t="s">
        <v>706</v>
      </c>
      <c r="D471" s="323" t="s">
        <v>706</v>
      </c>
      <c r="E471" s="323" t="s">
        <v>706</v>
      </c>
      <c r="F471" s="323" t="s">
        <v>706</v>
      </c>
      <c r="G471" s="323" t="s">
        <v>706</v>
      </c>
      <c r="H471" s="323">
        <v>465</v>
      </c>
      <c r="I471" s="324" t="s">
        <v>2345</v>
      </c>
      <c r="J471" s="342" t="s">
        <v>2346</v>
      </c>
      <c r="K471" s="326" t="s">
        <v>1379</v>
      </c>
      <c r="L471" s="327" t="s">
        <v>1380</v>
      </c>
      <c r="M471" s="328">
        <v>0</v>
      </c>
      <c r="N471" s="329">
        <v>54000</v>
      </c>
      <c r="O471" s="330">
        <v>42867</v>
      </c>
      <c r="P471" s="332">
        <v>1</v>
      </c>
      <c r="Q471" s="332">
        <v>1</v>
      </c>
      <c r="R471" s="329">
        <v>0</v>
      </c>
      <c r="S471" s="333">
        <v>54000</v>
      </c>
      <c r="T471" s="333">
        <f t="shared" si="7"/>
        <v>0</v>
      </c>
      <c r="U471" s="334"/>
    </row>
    <row r="472" spans="1:21" ht="75">
      <c r="A472" s="343">
        <v>1180</v>
      </c>
      <c r="B472" s="344">
        <v>1188</v>
      </c>
      <c r="C472" s="345">
        <v>1375</v>
      </c>
      <c r="D472" s="323">
        <v>1120</v>
      </c>
      <c r="E472" s="323">
        <v>1116</v>
      </c>
      <c r="F472" s="323">
        <v>1121</v>
      </c>
      <c r="G472" s="323">
        <v>1124</v>
      </c>
      <c r="H472" s="323">
        <v>466</v>
      </c>
      <c r="I472" s="324" t="s">
        <v>2347</v>
      </c>
      <c r="J472" s="342" t="s">
        <v>2348</v>
      </c>
      <c r="K472" s="326" t="s">
        <v>1379</v>
      </c>
      <c r="L472" s="327" t="s">
        <v>1380</v>
      </c>
      <c r="M472" s="328">
        <v>75000</v>
      </c>
      <c r="N472" s="329">
        <v>51685</v>
      </c>
      <c r="O472" s="330">
        <v>42965</v>
      </c>
      <c r="P472" s="332">
        <v>1</v>
      </c>
      <c r="Q472" s="332">
        <v>1</v>
      </c>
      <c r="R472" s="329">
        <v>0</v>
      </c>
      <c r="S472" s="333">
        <v>51685</v>
      </c>
      <c r="T472" s="333">
        <f t="shared" si="7"/>
        <v>0</v>
      </c>
      <c r="U472" s="334"/>
    </row>
    <row r="473" spans="1:21" ht="120">
      <c r="A473" s="346"/>
      <c r="B473" s="347"/>
      <c r="C473" s="348"/>
      <c r="D473" s="349"/>
      <c r="E473" s="349"/>
      <c r="F473" s="349"/>
      <c r="G473" s="349"/>
      <c r="H473" s="349">
        <v>467</v>
      </c>
      <c r="I473" s="324" t="s">
        <v>2349</v>
      </c>
      <c r="J473" s="342" t="s">
        <v>2350</v>
      </c>
      <c r="K473" s="326" t="s">
        <v>1391</v>
      </c>
      <c r="L473" s="327" t="s">
        <v>1380</v>
      </c>
      <c r="M473" s="328"/>
      <c r="N473" s="328">
        <v>525892</v>
      </c>
      <c r="O473" s="330">
        <v>43708</v>
      </c>
      <c r="P473" s="332">
        <v>0</v>
      </c>
      <c r="Q473" s="332">
        <v>0</v>
      </c>
      <c r="R473" s="329">
        <v>525892</v>
      </c>
      <c r="S473" s="333">
        <v>0</v>
      </c>
      <c r="T473" s="333">
        <f t="shared" si="7"/>
        <v>0</v>
      </c>
      <c r="U473" s="334"/>
    </row>
    <row r="474" spans="1:21" ht="20.25">
      <c r="A474" s="553" t="s">
        <v>2351</v>
      </c>
      <c r="B474" s="554"/>
      <c r="C474" s="554"/>
      <c r="D474" s="554"/>
      <c r="E474" s="554"/>
      <c r="F474" s="554"/>
      <c r="G474" s="554"/>
      <c r="H474" s="554"/>
      <c r="I474" s="554"/>
      <c r="J474" s="554"/>
      <c r="K474" s="555"/>
      <c r="L474" s="350">
        <v>67198859</v>
      </c>
      <c r="M474" s="350">
        <f>SUM(M8:M472)</f>
        <v>40127926</v>
      </c>
      <c r="N474" s="350">
        <f>SUM(N8:N473)</f>
        <v>67198859</v>
      </c>
      <c r="O474" s="350"/>
      <c r="P474" s="350"/>
      <c r="Q474" s="350"/>
      <c r="R474" s="350">
        <f>SUM(R8:R473)</f>
        <v>15023652</v>
      </c>
      <c r="S474" s="350">
        <f>SUM(S8:S473)</f>
        <v>52175207</v>
      </c>
      <c r="T474" s="350">
        <f>SUM(T8:T473)</f>
        <v>0</v>
      </c>
      <c r="U474" s="351"/>
    </row>
  </sheetData>
  <mergeCells count="22">
    <mergeCell ref="R5:R7"/>
    <mergeCell ref="S5:S7"/>
    <mergeCell ref="T5:T7"/>
    <mergeCell ref="U5:U7"/>
    <mergeCell ref="A474:K474"/>
    <mergeCell ref="P2:Q2"/>
    <mergeCell ref="J3:K3"/>
    <mergeCell ref="I5:I7"/>
    <mergeCell ref="J5:J7"/>
    <mergeCell ref="K5:K7"/>
    <mergeCell ref="L5:L7"/>
    <mergeCell ref="M5:M7"/>
    <mergeCell ref="N5:N7"/>
    <mergeCell ref="O5:O7"/>
    <mergeCell ref="P5:P7"/>
    <mergeCell ref="Q5:Q7"/>
    <mergeCell ref="J1:K1"/>
    <mergeCell ref="M1:M3"/>
    <mergeCell ref="N1:N3"/>
    <mergeCell ref="O1:O3"/>
    <mergeCell ref="A2:H4"/>
    <mergeCell ref="J2:K2"/>
  </mergeCells>
  <pageMargins left="0.7" right="0.7" top="0.75" bottom="0.75" header="0.3" footer="0.3"/>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3"/>
  <sheetViews>
    <sheetView workbookViewId="0"/>
  </sheetViews>
  <sheetFormatPr defaultRowHeight="15"/>
  <cols>
    <col min="5" max="5" width="11.42578125" customWidth="1"/>
    <col min="6" max="6" width="13.7109375" customWidth="1"/>
    <col min="7" max="7" width="12.140625" customWidth="1"/>
    <col min="8" max="8" width="15.5703125" customWidth="1"/>
    <col min="9" max="9" width="17" customWidth="1"/>
    <col min="10" max="10" width="14.85546875" customWidth="1"/>
    <col min="11" max="11" width="15.5703125" customWidth="1"/>
    <col min="12" max="12" width="12" customWidth="1"/>
    <col min="13" max="13" width="15.5703125" customWidth="1"/>
    <col min="14" max="14" width="13.42578125" customWidth="1"/>
    <col min="15" max="15" width="13.28515625" customWidth="1"/>
    <col min="16" max="16" width="11.85546875" customWidth="1"/>
  </cols>
  <sheetData>
    <row r="1" spans="1:16" ht="31.5">
      <c r="A1" s="352"/>
      <c r="B1" s="295"/>
      <c r="C1" s="295"/>
      <c r="D1" s="296" t="s">
        <v>80</v>
      </c>
      <c r="E1" s="545" t="s">
        <v>1361</v>
      </c>
      <c r="F1" s="545"/>
      <c r="G1" s="353"/>
      <c r="H1" s="577"/>
      <c r="I1" s="579"/>
      <c r="J1" s="354"/>
      <c r="K1" s="294"/>
      <c r="L1" s="294"/>
      <c r="M1" s="294"/>
      <c r="N1" s="294"/>
      <c r="O1" s="294"/>
      <c r="P1" s="355" t="s">
        <v>1362</v>
      </c>
    </row>
    <row r="2" spans="1:16" ht="15.75">
      <c r="A2" s="356"/>
      <c r="B2" s="357"/>
      <c r="C2" s="357"/>
      <c r="D2" s="301" t="s">
        <v>82</v>
      </c>
      <c r="E2" s="552">
        <v>43167</v>
      </c>
      <c r="F2" s="552"/>
      <c r="G2" s="358"/>
      <c r="H2" s="578"/>
      <c r="I2" s="580"/>
      <c r="J2" s="359"/>
      <c r="K2" s="360"/>
      <c r="L2" s="307"/>
      <c r="M2" s="307"/>
      <c r="N2" s="307"/>
      <c r="O2" s="307"/>
      <c r="P2" s="305"/>
    </row>
    <row r="3" spans="1:16" ht="31.5">
      <c r="A3" s="361"/>
      <c r="B3" s="362"/>
      <c r="C3" s="362"/>
      <c r="D3" s="301" t="s">
        <v>83</v>
      </c>
      <c r="E3" s="557" t="s">
        <v>1364</v>
      </c>
      <c r="F3" s="557"/>
      <c r="G3" s="363"/>
      <c r="H3" s="578"/>
      <c r="I3" s="580"/>
      <c r="J3" s="364"/>
      <c r="K3" s="307"/>
      <c r="L3" s="307"/>
      <c r="M3" s="307"/>
      <c r="N3" s="307"/>
      <c r="O3" s="307"/>
      <c r="P3" s="305"/>
    </row>
    <row r="4" spans="1:16" ht="15.75">
      <c r="A4" s="365"/>
      <c r="B4" s="309"/>
      <c r="C4" s="309"/>
      <c r="D4" s="308"/>
      <c r="E4" s="309"/>
      <c r="F4" s="309"/>
      <c r="G4" s="316"/>
      <c r="H4" s="366"/>
      <c r="I4" s="367"/>
      <c r="J4" s="312"/>
      <c r="K4" s="313"/>
      <c r="L4" s="313"/>
      <c r="M4" s="313"/>
      <c r="N4" s="313"/>
      <c r="O4" s="313"/>
      <c r="P4" s="316"/>
    </row>
    <row r="5" spans="1:16" ht="30.75" customHeight="1">
      <c r="A5" s="586" t="s">
        <v>2352</v>
      </c>
      <c r="B5" s="581" t="s">
        <v>2353</v>
      </c>
      <c r="C5" s="581" t="s">
        <v>2354</v>
      </c>
      <c r="D5" s="587" t="s">
        <v>86</v>
      </c>
      <c r="E5" s="581" t="s">
        <v>87</v>
      </c>
      <c r="F5" s="581" t="s">
        <v>88</v>
      </c>
      <c r="G5" s="581" t="s">
        <v>89</v>
      </c>
      <c r="H5" s="581" t="s">
        <v>1365</v>
      </c>
      <c r="I5" s="585" t="s">
        <v>2355</v>
      </c>
      <c r="J5" s="581" t="s">
        <v>92</v>
      </c>
      <c r="K5" s="581" t="s">
        <v>93</v>
      </c>
      <c r="L5" s="570" t="s">
        <v>1367</v>
      </c>
      <c r="M5" s="581" t="s">
        <v>67</v>
      </c>
      <c r="N5" s="581" t="s">
        <v>69</v>
      </c>
      <c r="O5" s="581" t="s">
        <v>72</v>
      </c>
      <c r="P5" s="582" t="s">
        <v>1368</v>
      </c>
    </row>
    <row r="6" spans="1:16" ht="30.75" customHeight="1">
      <c r="A6" s="586"/>
      <c r="B6" s="581"/>
      <c r="C6" s="581"/>
      <c r="D6" s="587"/>
      <c r="E6" s="581"/>
      <c r="F6" s="581"/>
      <c r="G6" s="581"/>
      <c r="H6" s="581"/>
      <c r="I6" s="585"/>
      <c r="J6" s="581"/>
      <c r="K6" s="581"/>
      <c r="L6" s="570"/>
      <c r="M6" s="581"/>
      <c r="N6" s="581"/>
      <c r="O6" s="581"/>
      <c r="P6" s="582"/>
    </row>
    <row r="7" spans="1:16" ht="30.75" customHeight="1">
      <c r="A7" s="586"/>
      <c r="B7" s="581"/>
      <c r="C7" s="581"/>
      <c r="D7" s="587"/>
      <c r="E7" s="581"/>
      <c r="F7" s="581"/>
      <c r="G7" s="581"/>
      <c r="H7" s="581"/>
      <c r="I7" s="585"/>
      <c r="J7" s="581"/>
      <c r="K7" s="581"/>
      <c r="L7" s="570"/>
      <c r="M7" s="581"/>
      <c r="N7" s="581"/>
      <c r="O7" s="581"/>
      <c r="P7" s="582"/>
    </row>
    <row r="8" spans="1:16" ht="60">
      <c r="A8" s="341" t="s">
        <v>2356</v>
      </c>
      <c r="B8" s="323" t="s">
        <v>2356</v>
      </c>
      <c r="C8" s="323" t="s">
        <v>2356</v>
      </c>
      <c r="D8" s="324" t="s">
        <v>2357</v>
      </c>
      <c r="E8" s="368" t="s">
        <v>2358</v>
      </c>
      <c r="F8" s="369" t="s">
        <v>2359</v>
      </c>
      <c r="G8" s="335" t="s">
        <v>2360</v>
      </c>
      <c r="H8" s="370">
        <v>350000</v>
      </c>
      <c r="I8" s="370">
        <v>488543</v>
      </c>
      <c r="J8" s="371">
        <v>43153</v>
      </c>
      <c r="K8" s="332">
        <v>1</v>
      </c>
      <c r="L8" s="332">
        <v>1</v>
      </c>
      <c r="M8" s="372">
        <f>I8-N8</f>
        <v>488543</v>
      </c>
      <c r="N8" s="372">
        <v>0</v>
      </c>
      <c r="O8" s="372">
        <f>I8-M8-N8</f>
        <v>0</v>
      </c>
      <c r="P8" s="373"/>
    </row>
    <row r="9" spans="1:16" ht="60.75">
      <c r="A9" s="341" t="s">
        <v>2361</v>
      </c>
      <c r="B9" s="323" t="s">
        <v>2361</v>
      </c>
      <c r="C9" s="323" t="s">
        <v>2361</v>
      </c>
      <c r="D9" s="324" t="s">
        <v>2362</v>
      </c>
      <c r="E9" s="368" t="s">
        <v>2363</v>
      </c>
      <c r="F9" s="374" t="s">
        <v>2364</v>
      </c>
      <c r="G9" s="375" t="s">
        <v>2360</v>
      </c>
      <c r="H9" s="370">
        <v>885000</v>
      </c>
      <c r="I9" s="370">
        <v>1295616</v>
      </c>
      <c r="J9" s="371">
        <v>43067</v>
      </c>
      <c r="K9" s="332">
        <v>1</v>
      </c>
      <c r="L9" s="332">
        <v>1</v>
      </c>
      <c r="M9" s="372">
        <f t="shared" ref="M9:M18" si="0">I9-N9</f>
        <v>252880</v>
      </c>
      <c r="N9" s="372">
        <v>1042736</v>
      </c>
      <c r="O9" s="372">
        <f t="shared" ref="O9:O18" si="1">I9-M9-N9</f>
        <v>0</v>
      </c>
      <c r="P9" s="334"/>
    </row>
    <row r="10" spans="1:16" ht="60.75">
      <c r="A10" s="341" t="s">
        <v>2365</v>
      </c>
      <c r="B10" s="323" t="s">
        <v>2365</v>
      </c>
      <c r="C10" s="323" t="s">
        <v>2365</v>
      </c>
      <c r="D10" s="324" t="s">
        <v>2366</v>
      </c>
      <c r="E10" s="368" t="s">
        <v>2367</v>
      </c>
      <c r="F10" s="369" t="s">
        <v>2368</v>
      </c>
      <c r="G10" s="375" t="s">
        <v>2360</v>
      </c>
      <c r="H10" s="370">
        <v>350000</v>
      </c>
      <c r="I10" s="370">
        <v>234590</v>
      </c>
      <c r="J10" s="371">
        <v>42878</v>
      </c>
      <c r="K10" s="332">
        <v>1</v>
      </c>
      <c r="L10" s="332">
        <v>1</v>
      </c>
      <c r="M10" s="372">
        <f t="shared" si="0"/>
        <v>38781</v>
      </c>
      <c r="N10" s="372">
        <v>195809</v>
      </c>
      <c r="O10" s="372">
        <f t="shared" si="1"/>
        <v>0</v>
      </c>
      <c r="P10" s="334"/>
    </row>
    <row r="11" spans="1:16" ht="60.75">
      <c r="A11" s="341" t="s">
        <v>2369</v>
      </c>
      <c r="B11" s="323" t="s">
        <v>2369</v>
      </c>
      <c r="C11" s="323" t="s">
        <v>2369</v>
      </c>
      <c r="D11" s="324" t="s">
        <v>2370</v>
      </c>
      <c r="E11" s="368" t="s">
        <v>2371</v>
      </c>
      <c r="F11" s="369" t="s">
        <v>2372</v>
      </c>
      <c r="G11" s="376" t="s">
        <v>2360</v>
      </c>
      <c r="H11" s="370">
        <v>3500000</v>
      </c>
      <c r="I11" s="370">
        <v>5308596</v>
      </c>
      <c r="J11" s="371">
        <v>43313</v>
      </c>
      <c r="K11" s="332">
        <v>1</v>
      </c>
      <c r="L11" s="332">
        <v>0.17</v>
      </c>
      <c r="M11" s="372">
        <f t="shared" si="0"/>
        <v>815490</v>
      </c>
      <c r="N11" s="333">
        <v>4493106</v>
      </c>
      <c r="O11" s="372">
        <f t="shared" si="1"/>
        <v>0</v>
      </c>
      <c r="P11" s="334"/>
    </row>
    <row r="12" spans="1:16" ht="60.75">
      <c r="A12" s="341" t="s">
        <v>2373</v>
      </c>
      <c r="B12" s="323" t="s">
        <v>2373</v>
      </c>
      <c r="C12" s="323" t="s">
        <v>2373</v>
      </c>
      <c r="D12" s="324" t="s">
        <v>2374</v>
      </c>
      <c r="E12" s="368" t="s">
        <v>2375</v>
      </c>
      <c r="F12" s="369" t="s">
        <v>2376</v>
      </c>
      <c r="G12" s="375" t="s">
        <v>2360</v>
      </c>
      <c r="H12" s="370">
        <v>125000</v>
      </c>
      <c r="I12" s="370">
        <v>149400</v>
      </c>
      <c r="J12" s="371">
        <v>43045</v>
      </c>
      <c r="K12" s="332">
        <v>1</v>
      </c>
      <c r="L12" s="332">
        <v>1</v>
      </c>
      <c r="M12" s="333">
        <f t="shared" si="0"/>
        <v>24900</v>
      </c>
      <c r="N12" s="333">
        <v>124500</v>
      </c>
      <c r="O12" s="372">
        <f t="shared" si="1"/>
        <v>0</v>
      </c>
      <c r="P12" s="334"/>
    </row>
    <row r="13" spans="1:16" ht="60.75">
      <c r="A13" s="341" t="s">
        <v>706</v>
      </c>
      <c r="B13" s="323" t="s">
        <v>2377</v>
      </c>
      <c r="C13" s="323" t="s">
        <v>2377</v>
      </c>
      <c r="D13" s="324" t="s">
        <v>2378</v>
      </c>
      <c r="E13" s="374" t="s">
        <v>2379</v>
      </c>
      <c r="F13" s="369" t="s">
        <v>2380</v>
      </c>
      <c r="G13" s="375" t="s">
        <v>2360</v>
      </c>
      <c r="H13" s="370">
        <v>750000</v>
      </c>
      <c r="I13" s="370">
        <v>998022</v>
      </c>
      <c r="J13" s="371">
        <v>43208</v>
      </c>
      <c r="K13" s="332">
        <v>1</v>
      </c>
      <c r="L13" s="332">
        <v>0.76</v>
      </c>
      <c r="M13" s="372">
        <f t="shared" si="0"/>
        <v>690905</v>
      </c>
      <c r="N13" s="333">
        <v>307117</v>
      </c>
      <c r="O13" s="372">
        <f t="shared" si="1"/>
        <v>0</v>
      </c>
      <c r="P13" s="377"/>
    </row>
    <row r="14" spans="1:16" ht="60.75">
      <c r="A14" s="341" t="s">
        <v>706</v>
      </c>
      <c r="B14" s="323" t="s">
        <v>2381</v>
      </c>
      <c r="C14" s="323" t="s">
        <v>2381</v>
      </c>
      <c r="D14" s="324" t="s">
        <v>2382</v>
      </c>
      <c r="E14" s="368" t="s">
        <v>2383</v>
      </c>
      <c r="F14" s="369" t="s">
        <v>2380</v>
      </c>
      <c r="G14" s="375" t="s">
        <v>2360</v>
      </c>
      <c r="H14" s="370">
        <v>400000</v>
      </c>
      <c r="I14" s="370">
        <v>583526</v>
      </c>
      <c r="J14" s="371">
        <v>43201</v>
      </c>
      <c r="K14" s="332">
        <v>1</v>
      </c>
      <c r="L14" s="332">
        <v>0.7</v>
      </c>
      <c r="M14" s="372">
        <f t="shared" si="0"/>
        <v>583526</v>
      </c>
      <c r="N14" s="333">
        <v>0</v>
      </c>
      <c r="O14" s="372">
        <f t="shared" si="1"/>
        <v>0</v>
      </c>
      <c r="P14" s="377"/>
    </row>
    <row r="15" spans="1:16" ht="60.75">
      <c r="A15" s="341" t="s">
        <v>706</v>
      </c>
      <c r="B15" s="323" t="s">
        <v>2384</v>
      </c>
      <c r="C15" s="323" t="s">
        <v>2384</v>
      </c>
      <c r="D15" s="324" t="s">
        <v>2385</v>
      </c>
      <c r="E15" s="368" t="s">
        <v>2386</v>
      </c>
      <c r="F15" s="369" t="s">
        <v>2380</v>
      </c>
      <c r="G15" s="375" t="s">
        <v>2360</v>
      </c>
      <c r="H15" s="370">
        <v>5700000</v>
      </c>
      <c r="I15" s="370">
        <v>6970083</v>
      </c>
      <c r="J15" s="371">
        <v>43391</v>
      </c>
      <c r="K15" s="332">
        <v>1</v>
      </c>
      <c r="L15" s="332">
        <v>0.15</v>
      </c>
      <c r="M15" s="372">
        <f t="shared" si="0"/>
        <v>5880607</v>
      </c>
      <c r="N15" s="372">
        <v>1089476</v>
      </c>
      <c r="O15" s="372">
        <f t="shared" si="1"/>
        <v>0</v>
      </c>
      <c r="P15" s="377"/>
    </row>
    <row r="16" spans="1:16" ht="60.75">
      <c r="A16" s="341" t="s">
        <v>706</v>
      </c>
      <c r="B16" s="323" t="s">
        <v>2387</v>
      </c>
      <c r="C16" s="323" t="s">
        <v>2387</v>
      </c>
      <c r="D16" s="324" t="s">
        <v>2388</v>
      </c>
      <c r="E16" s="368" t="s">
        <v>2389</v>
      </c>
      <c r="F16" s="369" t="s">
        <v>2380</v>
      </c>
      <c r="G16" s="375" t="s">
        <v>2360</v>
      </c>
      <c r="H16" s="370">
        <v>5900000</v>
      </c>
      <c r="I16" s="370">
        <v>7164601</v>
      </c>
      <c r="J16" s="371">
        <v>43348</v>
      </c>
      <c r="K16" s="332">
        <v>1</v>
      </c>
      <c r="L16" s="332">
        <v>0.15</v>
      </c>
      <c r="M16" s="372">
        <f t="shared" si="0"/>
        <v>7164601</v>
      </c>
      <c r="N16" s="372">
        <v>0</v>
      </c>
      <c r="O16" s="372">
        <f t="shared" si="1"/>
        <v>0</v>
      </c>
      <c r="P16" s="377"/>
    </row>
    <row r="17" spans="1:16" ht="60.75">
      <c r="A17" s="341" t="s">
        <v>706</v>
      </c>
      <c r="B17" s="323" t="s">
        <v>103</v>
      </c>
      <c r="C17" s="323" t="s">
        <v>2349</v>
      </c>
      <c r="D17" s="324"/>
      <c r="E17" s="368" t="s">
        <v>2390</v>
      </c>
      <c r="F17" s="369" t="s">
        <v>2380</v>
      </c>
      <c r="G17" s="375" t="s">
        <v>2360</v>
      </c>
      <c r="H17" s="370">
        <v>8190000</v>
      </c>
      <c r="I17" s="370">
        <v>2957023</v>
      </c>
      <c r="J17" s="371">
        <v>43343</v>
      </c>
      <c r="K17" s="332">
        <v>0</v>
      </c>
      <c r="L17" s="332">
        <v>0</v>
      </c>
      <c r="M17" s="372">
        <f t="shared" si="0"/>
        <v>2957023</v>
      </c>
      <c r="N17" s="372">
        <v>0</v>
      </c>
      <c r="O17" s="372">
        <f t="shared" si="1"/>
        <v>0</v>
      </c>
      <c r="P17" s="377"/>
    </row>
    <row r="18" spans="1:16" ht="15.75">
      <c r="A18" s="341"/>
      <c r="B18" s="323"/>
      <c r="C18" s="323"/>
      <c r="D18" s="324"/>
      <c r="E18" s="368"/>
      <c r="F18" s="369"/>
      <c r="G18" s="375"/>
      <c r="H18" s="378">
        <f>SUM(H8:H17)</f>
        <v>26150000</v>
      </c>
      <c r="I18" s="378">
        <f>SUM(I8:I17)</f>
        <v>26150000</v>
      </c>
      <c r="J18" s="379"/>
      <c r="K18" s="332"/>
      <c r="L18" s="332"/>
      <c r="M18" s="380">
        <f t="shared" si="0"/>
        <v>18897256</v>
      </c>
      <c r="N18" s="380">
        <f>SUM(N8:N16)</f>
        <v>7252744</v>
      </c>
      <c r="O18" s="380">
        <f t="shared" si="1"/>
        <v>0</v>
      </c>
      <c r="P18" s="377"/>
    </row>
    <row r="19" spans="1:16" ht="15.75">
      <c r="A19" s="583" t="s">
        <v>2391</v>
      </c>
      <c r="B19" s="584"/>
      <c r="C19" s="584"/>
      <c r="D19" s="584"/>
      <c r="E19" s="584"/>
      <c r="F19" s="584"/>
      <c r="G19" s="584"/>
      <c r="H19" s="584"/>
      <c r="I19" s="381">
        <v>5085000</v>
      </c>
      <c r="J19" s="382"/>
      <c r="K19" s="383"/>
      <c r="L19" s="383"/>
      <c r="M19" s="383"/>
      <c r="N19" s="383"/>
      <c r="O19" s="384"/>
      <c r="P19" s="385"/>
    </row>
    <row r="20" spans="1:16" ht="15.75">
      <c r="A20" s="583" t="s">
        <v>2392</v>
      </c>
      <c r="B20" s="584"/>
      <c r="C20" s="584"/>
      <c r="D20" s="584"/>
      <c r="E20" s="584"/>
      <c r="F20" s="584"/>
      <c r="G20" s="584"/>
      <c r="H20" s="584"/>
      <c r="I20" s="381">
        <v>2315000</v>
      </c>
      <c r="J20" s="386"/>
      <c r="K20" s="383"/>
      <c r="L20" s="383"/>
      <c r="M20" s="383"/>
      <c r="N20" s="383"/>
      <c r="O20" s="384"/>
      <c r="P20" s="385"/>
    </row>
    <row r="21" spans="1:16" ht="15.75">
      <c r="A21" s="583" t="s">
        <v>2393</v>
      </c>
      <c r="B21" s="584"/>
      <c r="C21" s="584"/>
      <c r="D21" s="584"/>
      <c r="E21" s="584"/>
      <c r="F21" s="584"/>
      <c r="G21" s="584"/>
      <c r="H21" s="584"/>
      <c r="I21" s="381">
        <v>12750000</v>
      </c>
      <c r="J21" s="383"/>
      <c r="K21" s="383"/>
      <c r="L21" s="383"/>
      <c r="M21" s="383"/>
      <c r="N21" s="383"/>
      <c r="O21" s="384"/>
      <c r="P21" s="385"/>
    </row>
    <row r="22" spans="1:16" ht="15.75">
      <c r="A22" s="583" t="s">
        <v>2394</v>
      </c>
      <c r="B22" s="584"/>
      <c r="C22" s="584"/>
      <c r="D22" s="584"/>
      <c r="E22" s="584"/>
      <c r="F22" s="584"/>
      <c r="G22" s="584"/>
      <c r="H22" s="584"/>
      <c r="I22" s="381">
        <v>6000000</v>
      </c>
      <c r="J22" s="383"/>
      <c r="K22" s="383"/>
      <c r="L22" s="383"/>
      <c r="M22" s="383"/>
      <c r="N22" s="383"/>
      <c r="O22" s="384"/>
      <c r="P22" s="385"/>
    </row>
    <row r="23" spans="1:16" ht="16.5" thickBot="1">
      <c r="A23" s="588" t="s">
        <v>2395</v>
      </c>
      <c r="B23" s="589"/>
      <c r="C23" s="589"/>
      <c r="D23" s="589"/>
      <c r="E23" s="589"/>
      <c r="F23" s="589"/>
      <c r="G23" s="589"/>
      <c r="H23" s="589"/>
      <c r="I23" s="381">
        <f>SUM(I19:I22)</f>
        <v>26150000</v>
      </c>
      <c r="J23" s="387"/>
      <c r="K23" s="387"/>
      <c r="L23" s="387"/>
      <c r="M23" s="387"/>
      <c r="N23" s="387"/>
      <c r="O23" s="388"/>
      <c r="P23" s="389"/>
    </row>
  </sheetData>
  <mergeCells count="26">
    <mergeCell ref="A20:H20"/>
    <mergeCell ref="A21:H21"/>
    <mergeCell ref="A22:H22"/>
    <mergeCell ref="A23:H23"/>
    <mergeCell ref="L5:L7"/>
    <mergeCell ref="M5:M7"/>
    <mergeCell ref="N5:N7"/>
    <mergeCell ref="O5:O7"/>
    <mergeCell ref="P5:P7"/>
    <mergeCell ref="A19:H19"/>
    <mergeCell ref="F5:F7"/>
    <mergeCell ref="G5:G7"/>
    <mergeCell ref="H5:H7"/>
    <mergeCell ref="I5:I7"/>
    <mergeCell ref="J5:J7"/>
    <mergeCell ref="K5:K7"/>
    <mergeCell ref="A5:A7"/>
    <mergeCell ref="B5:B7"/>
    <mergeCell ref="C5:C7"/>
    <mergeCell ref="D5:D7"/>
    <mergeCell ref="E5:E7"/>
    <mergeCell ref="E1:F1"/>
    <mergeCell ref="H1:H3"/>
    <mergeCell ref="I1:I3"/>
    <mergeCell ref="E2:F2"/>
    <mergeCell ref="E3:F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70"/>
  <sheetViews>
    <sheetView workbookViewId="0"/>
  </sheetViews>
  <sheetFormatPr defaultRowHeight="15"/>
  <cols>
    <col min="4" max="4" width="14.5703125" customWidth="1"/>
    <col min="6" max="7" width="15.140625" customWidth="1"/>
    <col min="8" max="8" width="14.7109375" customWidth="1"/>
    <col min="9" max="9" width="11.5703125" customWidth="1"/>
    <col min="10" max="10" width="12.28515625" customWidth="1"/>
    <col min="11" max="11" width="12" customWidth="1"/>
    <col min="12" max="12" width="14" customWidth="1"/>
    <col min="13" max="13" width="16.140625" customWidth="1"/>
    <col min="14" max="14" width="13.140625" customWidth="1"/>
    <col min="15" max="15" width="11.42578125" customWidth="1"/>
    <col min="16" max="16" width="12.5703125" customWidth="1"/>
  </cols>
  <sheetData>
    <row r="1" spans="1:17" ht="35.25" customHeight="1">
      <c r="A1" s="51"/>
      <c r="B1" s="52" t="s">
        <v>80</v>
      </c>
      <c r="C1" s="463" t="s">
        <v>81</v>
      </c>
      <c r="D1" s="464"/>
      <c r="E1" s="53"/>
      <c r="F1" s="54"/>
      <c r="G1" s="54"/>
      <c r="H1" s="54"/>
      <c r="I1" s="55"/>
      <c r="J1" s="56"/>
      <c r="K1" s="57"/>
      <c r="L1" s="54"/>
      <c r="M1" s="54"/>
      <c r="N1" s="54"/>
      <c r="O1" s="54"/>
      <c r="P1" s="51"/>
      <c r="Q1" s="51"/>
    </row>
    <row r="2" spans="1:17">
      <c r="A2" s="51"/>
      <c r="B2" s="52" t="s">
        <v>82</v>
      </c>
      <c r="C2" s="465">
        <v>43174</v>
      </c>
      <c r="D2" s="466"/>
      <c r="E2" s="58"/>
      <c r="F2" s="54"/>
      <c r="G2" s="59"/>
      <c r="H2" s="59"/>
      <c r="I2" s="60"/>
      <c r="J2" s="56"/>
      <c r="K2" s="61"/>
      <c r="L2" s="54"/>
      <c r="M2" s="54"/>
      <c r="N2" s="54"/>
      <c r="O2" s="54"/>
      <c r="P2" s="62"/>
      <c r="Q2" s="51"/>
    </row>
    <row r="3" spans="1:17" ht="25.5">
      <c r="A3" s="51"/>
      <c r="B3" s="52" t="s">
        <v>83</v>
      </c>
      <c r="C3" s="467" t="s">
        <v>84</v>
      </c>
      <c r="D3" s="468"/>
      <c r="E3" s="63"/>
      <c r="F3" s="54"/>
      <c r="G3" s="54"/>
      <c r="H3" s="54"/>
      <c r="I3" s="55"/>
      <c r="J3" s="64"/>
      <c r="K3" s="57"/>
      <c r="L3" s="65"/>
      <c r="M3" s="65"/>
      <c r="N3" s="65"/>
      <c r="O3" s="65"/>
      <c r="P3" s="51"/>
      <c r="Q3" s="51"/>
    </row>
    <row r="4" spans="1:17">
      <c r="A4" s="51"/>
      <c r="B4" s="66"/>
      <c r="C4" s="67"/>
      <c r="D4" s="51"/>
      <c r="E4" s="51"/>
      <c r="F4" s="54"/>
      <c r="G4" s="54"/>
      <c r="H4" s="54"/>
      <c r="I4" s="55"/>
      <c r="J4" s="64"/>
      <c r="K4" s="57"/>
      <c r="L4" s="65"/>
      <c r="M4" s="65"/>
      <c r="N4" s="65"/>
      <c r="O4" s="65"/>
      <c r="P4" s="51"/>
      <c r="Q4" s="51"/>
    </row>
    <row r="5" spans="1:17" ht="76.5">
      <c r="A5" s="68" t="s">
        <v>85</v>
      </c>
      <c r="B5" s="68" t="s">
        <v>86</v>
      </c>
      <c r="C5" s="68" t="s">
        <v>87</v>
      </c>
      <c r="D5" s="68" t="s">
        <v>88</v>
      </c>
      <c r="E5" s="68" t="s">
        <v>89</v>
      </c>
      <c r="F5" s="69" t="s">
        <v>65</v>
      </c>
      <c r="G5" s="70" t="s">
        <v>90</v>
      </c>
      <c r="H5" s="71" t="s">
        <v>91</v>
      </c>
      <c r="I5" s="68" t="s">
        <v>92</v>
      </c>
      <c r="J5" s="72" t="s">
        <v>93</v>
      </c>
      <c r="K5" s="73" t="s">
        <v>94</v>
      </c>
      <c r="L5" s="71" t="s">
        <v>67</v>
      </c>
      <c r="M5" s="71" t="s">
        <v>69</v>
      </c>
      <c r="N5" s="71" t="s">
        <v>95</v>
      </c>
      <c r="O5" s="71" t="s">
        <v>96</v>
      </c>
      <c r="P5" s="68" t="s">
        <v>72</v>
      </c>
      <c r="Q5" s="68" t="s">
        <v>97</v>
      </c>
    </row>
    <row r="6" spans="1:17" ht="76.5">
      <c r="A6" s="74">
        <v>1</v>
      </c>
      <c r="B6" s="75" t="s">
        <v>98</v>
      </c>
      <c r="C6" s="76" t="s">
        <v>99</v>
      </c>
      <c r="D6" s="77" t="s">
        <v>100</v>
      </c>
      <c r="E6" s="77" t="s">
        <v>101</v>
      </c>
      <c r="F6" s="78">
        <v>215000</v>
      </c>
      <c r="G6" s="79">
        <v>215000</v>
      </c>
      <c r="H6" s="79">
        <v>215000</v>
      </c>
      <c r="I6" s="80" t="s">
        <v>102</v>
      </c>
      <c r="J6" s="81" t="s">
        <v>103</v>
      </c>
      <c r="K6" s="82" t="s">
        <v>103</v>
      </c>
      <c r="L6" s="83">
        <v>0</v>
      </c>
      <c r="M6" s="83">
        <v>144462.41</v>
      </c>
      <c r="N6" s="83">
        <v>0</v>
      </c>
      <c r="O6" s="83"/>
      <c r="P6" s="84">
        <f t="shared" ref="P6:P69" si="0">H6-L6-M6-N6-O6</f>
        <v>70537.59</v>
      </c>
      <c r="Q6" s="75" t="s">
        <v>104</v>
      </c>
    </row>
    <row r="7" spans="1:17" ht="204">
      <c r="A7" s="74">
        <v>2</v>
      </c>
      <c r="B7" s="74" t="s">
        <v>105</v>
      </c>
      <c r="C7" s="85" t="s">
        <v>106</v>
      </c>
      <c r="D7" s="85" t="s">
        <v>107</v>
      </c>
      <c r="E7" s="77" t="s">
        <v>101</v>
      </c>
      <c r="F7" s="86">
        <v>780000</v>
      </c>
      <c r="G7" s="87">
        <v>780000</v>
      </c>
      <c r="H7" s="87">
        <v>780000</v>
      </c>
      <c r="I7" s="88">
        <v>43221</v>
      </c>
      <c r="J7" s="81">
        <v>1</v>
      </c>
      <c r="K7" s="82">
        <v>0.9</v>
      </c>
      <c r="L7" s="83"/>
      <c r="M7" s="83">
        <v>780000</v>
      </c>
      <c r="N7" s="83"/>
      <c r="O7" s="83"/>
      <c r="P7" s="84">
        <f t="shared" si="0"/>
        <v>0</v>
      </c>
      <c r="Q7" s="75" t="s">
        <v>104</v>
      </c>
    </row>
    <row r="8" spans="1:17" ht="178.5">
      <c r="A8" s="74">
        <v>3</v>
      </c>
      <c r="B8" s="75" t="s">
        <v>108</v>
      </c>
      <c r="C8" s="76" t="s">
        <v>109</v>
      </c>
      <c r="D8" s="77" t="s">
        <v>110</v>
      </c>
      <c r="E8" s="77" t="s">
        <v>101</v>
      </c>
      <c r="F8" s="78">
        <v>250000</v>
      </c>
      <c r="G8" s="79">
        <v>625000</v>
      </c>
      <c r="H8" s="79">
        <v>625000</v>
      </c>
      <c r="I8" s="88">
        <v>42899</v>
      </c>
      <c r="J8" s="81">
        <v>1</v>
      </c>
      <c r="K8" s="82">
        <v>1</v>
      </c>
      <c r="L8" s="83"/>
      <c r="M8" s="83">
        <v>625000</v>
      </c>
      <c r="N8" s="83"/>
      <c r="O8" s="83"/>
      <c r="P8" s="84">
        <f t="shared" si="0"/>
        <v>0</v>
      </c>
      <c r="Q8" s="75" t="s">
        <v>104</v>
      </c>
    </row>
    <row r="9" spans="1:17" ht="178.5">
      <c r="A9" s="74">
        <v>4</v>
      </c>
      <c r="B9" s="75" t="s">
        <v>111</v>
      </c>
      <c r="C9" s="76" t="s">
        <v>112</v>
      </c>
      <c r="D9" s="77" t="s">
        <v>113</v>
      </c>
      <c r="E9" s="77" t="s">
        <v>101</v>
      </c>
      <c r="F9" s="78">
        <v>200000</v>
      </c>
      <c r="G9" s="79">
        <f>9833+317530+9993.12</f>
        <v>337356.12</v>
      </c>
      <c r="H9" s="79">
        <f>9833+317530+9993.12</f>
        <v>337356.12</v>
      </c>
      <c r="I9" s="88">
        <v>42990</v>
      </c>
      <c r="J9" s="81">
        <v>1</v>
      </c>
      <c r="K9" s="82">
        <v>1</v>
      </c>
      <c r="L9" s="89"/>
      <c r="M9" s="89">
        <f>9833+317530+7376.4+577.1+4000+1150.13+175</f>
        <v>340641.63</v>
      </c>
      <c r="N9" s="89"/>
      <c r="O9" s="89"/>
      <c r="P9" s="84">
        <f t="shared" si="0"/>
        <v>-3285.5100000000093</v>
      </c>
      <c r="Q9" s="75" t="s">
        <v>104</v>
      </c>
    </row>
    <row r="10" spans="1:17" ht="242.25">
      <c r="A10" s="74">
        <v>5</v>
      </c>
      <c r="B10" s="74" t="s">
        <v>114</v>
      </c>
      <c r="C10" s="76" t="s">
        <v>115</v>
      </c>
      <c r="D10" s="77" t="s">
        <v>116</v>
      </c>
      <c r="E10" s="77" t="s">
        <v>117</v>
      </c>
      <c r="F10" s="78">
        <v>0</v>
      </c>
      <c r="G10" s="79">
        <v>1300000</v>
      </c>
      <c r="H10" s="79">
        <v>1300000</v>
      </c>
      <c r="I10" s="88">
        <v>42736</v>
      </c>
      <c r="J10" s="81">
        <v>1</v>
      </c>
      <c r="K10" s="82">
        <v>1</v>
      </c>
      <c r="L10" s="83"/>
      <c r="M10" s="83">
        <f>3191.07+1629421.46-1283.48</f>
        <v>1631329.05</v>
      </c>
      <c r="N10" s="83"/>
      <c r="O10" s="83"/>
      <c r="P10" s="84">
        <f t="shared" si="0"/>
        <v>-331329.05000000005</v>
      </c>
      <c r="Q10" s="75" t="s">
        <v>118</v>
      </c>
    </row>
    <row r="11" spans="1:17" ht="242.25">
      <c r="A11" s="74">
        <v>6</v>
      </c>
      <c r="B11" s="74" t="s">
        <v>119</v>
      </c>
      <c r="C11" s="76" t="s">
        <v>120</v>
      </c>
      <c r="D11" s="77" t="s">
        <v>121</v>
      </c>
      <c r="E11" s="77" t="s">
        <v>117</v>
      </c>
      <c r="F11" s="78">
        <v>0</v>
      </c>
      <c r="G11" s="79">
        <v>2182097</v>
      </c>
      <c r="H11" s="79">
        <v>2182097</v>
      </c>
      <c r="I11" s="80" t="s">
        <v>122</v>
      </c>
      <c r="J11" s="81">
        <v>0.95</v>
      </c>
      <c r="K11" s="82">
        <v>0</v>
      </c>
      <c r="L11" s="83">
        <v>213026.64</v>
      </c>
      <c r="M11" s="83">
        <v>72473.36</v>
      </c>
      <c r="N11" s="83"/>
      <c r="O11" s="83"/>
      <c r="P11" s="84">
        <f t="shared" si="0"/>
        <v>1896596.9999999998</v>
      </c>
      <c r="Q11" s="75" t="s">
        <v>104</v>
      </c>
    </row>
    <row r="12" spans="1:17" ht="178.5">
      <c r="A12" s="74">
        <v>7</v>
      </c>
      <c r="B12" s="74" t="s">
        <v>123</v>
      </c>
      <c r="C12" s="76" t="s">
        <v>124</v>
      </c>
      <c r="D12" s="77" t="s">
        <v>125</v>
      </c>
      <c r="E12" s="77" t="s">
        <v>101</v>
      </c>
      <c r="F12" s="78">
        <v>0</v>
      </c>
      <c r="G12" s="79">
        <v>1750000</v>
      </c>
      <c r="H12" s="79">
        <v>1750000</v>
      </c>
      <c r="I12" s="88">
        <v>43159</v>
      </c>
      <c r="J12" s="81">
        <v>1</v>
      </c>
      <c r="K12" s="82">
        <v>0.99</v>
      </c>
      <c r="L12" s="83">
        <v>0</v>
      </c>
      <c r="M12" s="83">
        <v>1750000</v>
      </c>
      <c r="N12" s="83">
        <v>0</v>
      </c>
      <c r="O12" s="83"/>
      <c r="P12" s="84">
        <f t="shared" si="0"/>
        <v>0</v>
      </c>
      <c r="Q12" s="75" t="s">
        <v>104</v>
      </c>
    </row>
    <row r="13" spans="1:17" ht="178.5">
      <c r="A13" s="74">
        <v>8</v>
      </c>
      <c r="B13" s="90">
        <v>0</v>
      </c>
      <c r="C13" s="76" t="s">
        <v>126</v>
      </c>
      <c r="D13" s="77" t="s">
        <v>127</v>
      </c>
      <c r="E13" s="77" t="s">
        <v>101</v>
      </c>
      <c r="F13" s="78">
        <v>0</v>
      </c>
      <c r="G13" s="79">
        <v>150000</v>
      </c>
      <c r="H13" s="79">
        <v>150000</v>
      </c>
      <c r="I13" s="88">
        <v>42886</v>
      </c>
      <c r="J13" s="81">
        <v>1</v>
      </c>
      <c r="K13" s="82">
        <v>1</v>
      </c>
      <c r="L13" s="83">
        <v>0</v>
      </c>
      <c r="M13" s="83">
        <v>150000</v>
      </c>
      <c r="N13" s="83">
        <v>0</v>
      </c>
      <c r="O13" s="83"/>
      <c r="P13" s="84">
        <f t="shared" si="0"/>
        <v>0</v>
      </c>
      <c r="Q13" s="75" t="s">
        <v>104</v>
      </c>
    </row>
    <row r="14" spans="1:17" ht="165.75">
      <c r="A14" s="74">
        <v>9</v>
      </c>
      <c r="B14" s="75" t="s">
        <v>128</v>
      </c>
      <c r="C14" s="76" t="s">
        <v>129</v>
      </c>
      <c r="D14" s="77" t="s">
        <v>130</v>
      </c>
      <c r="E14" s="77" t="s">
        <v>101</v>
      </c>
      <c r="F14" s="78">
        <v>400000</v>
      </c>
      <c r="G14" s="79">
        <v>400000</v>
      </c>
      <c r="H14" s="79">
        <v>400000</v>
      </c>
      <c r="I14" s="88" t="s">
        <v>122</v>
      </c>
      <c r="J14" s="81">
        <v>0</v>
      </c>
      <c r="K14" s="82">
        <v>0</v>
      </c>
      <c r="L14" s="89">
        <v>0</v>
      </c>
      <c r="M14" s="89">
        <v>400000</v>
      </c>
      <c r="N14" s="89">
        <v>0</v>
      </c>
      <c r="O14" s="89"/>
      <c r="P14" s="84">
        <f t="shared" si="0"/>
        <v>0</v>
      </c>
      <c r="Q14" s="75" t="s">
        <v>104</v>
      </c>
    </row>
    <row r="15" spans="1:17" ht="153">
      <c r="A15" s="74">
        <v>10</v>
      </c>
      <c r="B15" s="75" t="s">
        <v>131</v>
      </c>
      <c r="C15" s="76" t="s">
        <v>132</v>
      </c>
      <c r="D15" s="77" t="s">
        <v>133</v>
      </c>
      <c r="E15" s="77" t="s">
        <v>101</v>
      </c>
      <c r="F15" s="78">
        <v>302623</v>
      </c>
      <c r="G15" s="79">
        <v>302623</v>
      </c>
      <c r="H15" s="79">
        <v>302623</v>
      </c>
      <c r="I15" s="88" t="s">
        <v>122</v>
      </c>
      <c r="J15" s="81">
        <v>0</v>
      </c>
      <c r="K15" s="82">
        <v>0</v>
      </c>
      <c r="L15" s="89">
        <v>0</v>
      </c>
      <c r="M15" s="89">
        <v>302623</v>
      </c>
      <c r="N15" s="89">
        <v>0</v>
      </c>
      <c r="O15" s="89"/>
      <c r="P15" s="84">
        <f t="shared" si="0"/>
        <v>0</v>
      </c>
      <c r="Q15" s="75" t="s">
        <v>104</v>
      </c>
    </row>
    <row r="16" spans="1:17" ht="204">
      <c r="A16" s="74">
        <v>11</v>
      </c>
      <c r="B16" s="75" t="s">
        <v>134</v>
      </c>
      <c r="C16" s="76" t="s">
        <v>135</v>
      </c>
      <c r="D16" s="77" t="s">
        <v>136</v>
      </c>
      <c r="E16" s="77" t="s">
        <v>101</v>
      </c>
      <c r="F16" s="78">
        <v>200000</v>
      </c>
      <c r="G16" s="79">
        <v>182157.5</v>
      </c>
      <c r="H16" s="79">
        <v>182157.5</v>
      </c>
      <c r="I16" s="88">
        <v>42824</v>
      </c>
      <c r="J16" s="81">
        <v>1</v>
      </c>
      <c r="K16" s="82">
        <v>1</v>
      </c>
      <c r="L16" s="89"/>
      <c r="M16" s="89">
        <f>6208.66+174135.34</f>
        <v>180344</v>
      </c>
      <c r="N16" s="89"/>
      <c r="O16" s="89"/>
      <c r="P16" s="84">
        <f t="shared" si="0"/>
        <v>1813.5</v>
      </c>
      <c r="Q16" s="75" t="s">
        <v>104</v>
      </c>
    </row>
    <row r="17" spans="1:17" ht="165.75">
      <c r="A17" s="74">
        <v>12</v>
      </c>
      <c r="B17" s="75" t="s">
        <v>137</v>
      </c>
      <c r="C17" s="76" t="s">
        <v>138</v>
      </c>
      <c r="D17" s="77" t="s">
        <v>139</v>
      </c>
      <c r="E17" s="77" t="s">
        <v>101</v>
      </c>
      <c r="F17" s="78">
        <v>315000</v>
      </c>
      <c r="G17" s="79">
        <v>315000</v>
      </c>
      <c r="H17" s="79">
        <v>315000</v>
      </c>
      <c r="I17" s="88">
        <v>43099</v>
      </c>
      <c r="J17" s="81">
        <v>1</v>
      </c>
      <c r="K17" s="82">
        <v>0.95</v>
      </c>
      <c r="L17" s="90">
        <f>192396-146501-45895</f>
        <v>0</v>
      </c>
      <c r="M17" s="89">
        <f>146501+45895</f>
        <v>192396</v>
      </c>
      <c r="N17" s="90"/>
      <c r="O17" s="89"/>
      <c r="P17" s="84">
        <f t="shared" si="0"/>
        <v>122604</v>
      </c>
      <c r="Q17" s="75" t="s">
        <v>104</v>
      </c>
    </row>
    <row r="18" spans="1:17" ht="165.75">
      <c r="A18" s="74">
        <v>13</v>
      </c>
      <c r="B18" s="75" t="s">
        <v>140</v>
      </c>
      <c r="C18" s="76" t="s">
        <v>141</v>
      </c>
      <c r="D18" s="77" t="s">
        <v>142</v>
      </c>
      <c r="E18" s="77" t="s">
        <v>101</v>
      </c>
      <c r="F18" s="78">
        <v>150000</v>
      </c>
      <c r="G18" s="79">
        <v>150000</v>
      </c>
      <c r="H18" s="79">
        <v>150000</v>
      </c>
      <c r="I18" s="88">
        <v>43027</v>
      </c>
      <c r="J18" s="81">
        <v>1</v>
      </c>
      <c r="K18" s="82">
        <v>1</v>
      </c>
      <c r="L18" s="89"/>
      <c r="M18" s="89">
        <v>111202</v>
      </c>
      <c r="N18" s="89"/>
      <c r="O18" s="89"/>
      <c r="P18" s="84">
        <f t="shared" si="0"/>
        <v>38798</v>
      </c>
      <c r="Q18" s="75" t="s">
        <v>104</v>
      </c>
    </row>
    <row r="19" spans="1:17" ht="165.75">
      <c r="A19" s="74">
        <v>14</v>
      </c>
      <c r="B19" s="75" t="s">
        <v>143</v>
      </c>
      <c r="C19" s="76" t="s">
        <v>144</v>
      </c>
      <c r="D19" s="77" t="s">
        <v>133</v>
      </c>
      <c r="E19" s="77" t="s">
        <v>101</v>
      </c>
      <c r="F19" s="78">
        <v>260000</v>
      </c>
      <c r="G19" s="79">
        <v>260000</v>
      </c>
      <c r="H19" s="79">
        <v>260000</v>
      </c>
      <c r="I19" s="88" t="s">
        <v>122</v>
      </c>
      <c r="J19" s="81">
        <v>0</v>
      </c>
      <c r="K19" s="82">
        <v>0</v>
      </c>
      <c r="L19" s="89">
        <v>0</v>
      </c>
      <c r="M19" s="89">
        <v>260000</v>
      </c>
      <c r="N19" s="89">
        <v>0</v>
      </c>
      <c r="O19" s="89"/>
      <c r="P19" s="84">
        <f t="shared" si="0"/>
        <v>0</v>
      </c>
      <c r="Q19" s="75" t="s">
        <v>104</v>
      </c>
    </row>
    <row r="20" spans="1:17" ht="165.75">
      <c r="A20" s="74">
        <v>15</v>
      </c>
      <c r="B20" s="75" t="s">
        <v>145</v>
      </c>
      <c r="C20" s="76" t="s">
        <v>146</v>
      </c>
      <c r="D20" s="77" t="s">
        <v>147</v>
      </c>
      <c r="E20" s="77" t="s">
        <v>101</v>
      </c>
      <c r="F20" s="78">
        <v>325000</v>
      </c>
      <c r="G20" s="79">
        <v>325000</v>
      </c>
      <c r="H20" s="79">
        <v>325000</v>
      </c>
      <c r="I20" s="88">
        <v>42870</v>
      </c>
      <c r="J20" s="81">
        <v>1</v>
      </c>
      <c r="K20" s="82">
        <v>1</v>
      </c>
      <c r="L20" s="89">
        <v>0</v>
      </c>
      <c r="M20" s="89">
        <v>65826</v>
      </c>
      <c r="N20" s="89">
        <v>0</v>
      </c>
      <c r="O20" s="89"/>
      <c r="P20" s="84">
        <f t="shared" si="0"/>
        <v>259174</v>
      </c>
      <c r="Q20" s="75" t="s">
        <v>104</v>
      </c>
    </row>
    <row r="21" spans="1:17" ht="178.5">
      <c r="A21" s="74">
        <v>16</v>
      </c>
      <c r="B21" s="75" t="s">
        <v>148</v>
      </c>
      <c r="C21" s="76" t="s">
        <v>149</v>
      </c>
      <c r="D21" s="77" t="s">
        <v>150</v>
      </c>
      <c r="E21" s="77" t="s">
        <v>101</v>
      </c>
      <c r="F21" s="78">
        <v>500000</v>
      </c>
      <c r="G21" s="79">
        <v>500000</v>
      </c>
      <c r="H21" s="79">
        <v>500000</v>
      </c>
      <c r="I21" s="88" t="s">
        <v>122</v>
      </c>
      <c r="J21" s="81">
        <v>1</v>
      </c>
      <c r="K21" s="82">
        <v>0</v>
      </c>
      <c r="L21" s="89">
        <v>0</v>
      </c>
      <c r="M21" s="89">
        <v>500000</v>
      </c>
      <c r="N21" s="89">
        <v>0</v>
      </c>
      <c r="O21" s="89"/>
      <c r="P21" s="84">
        <f t="shared" si="0"/>
        <v>0</v>
      </c>
      <c r="Q21" s="75" t="s">
        <v>104</v>
      </c>
    </row>
    <row r="22" spans="1:17" ht="191.25">
      <c r="A22" s="74">
        <v>17</v>
      </c>
      <c r="B22" s="75" t="s">
        <v>151</v>
      </c>
      <c r="C22" s="76" t="s">
        <v>152</v>
      </c>
      <c r="D22" s="77" t="s">
        <v>153</v>
      </c>
      <c r="E22" s="77" t="s">
        <v>101</v>
      </c>
      <c r="F22" s="78">
        <v>250000</v>
      </c>
      <c r="G22" s="79">
        <v>250000</v>
      </c>
      <c r="H22" s="79">
        <v>250000</v>
      </c>
      <c r="I22" s="88" t="s">
        <v>122</v>
      </c>
      <c r="J22" s="81">
        <v>0</v>
      </c>
      <c r="K22" s="82">
        <v>0</v>
      </c>
      <c r="L22" s="89">
        <v>0</v>
      </c>
      <c r="M22" s="89">
        <v>250000</v>
      </c>
      <c r="N22" s="89">
        <v>0</v>
      </c>
      <c r="O22" s="89"/>
      <c r="P22" s="84">
        <f t="shared" si="0"/>
        <v>0</v>
      </c>
      <c r="Q22" s="75" t="s">
        <v>104</v>
      </c>
    </row>
    <row r="23" spans="1:17" ht="229.5">
      <c r="A23" s="74">
        <v>18</v>
      </c>
      <c r="B23" s="74" t="s">
        <v>154</v>
      </c>
      <c r="C23" s="85" t="s">
        <v>155</v>
      </c>
      <c r="D23" s="77" t="s">
        <v>156</v>
      </c>
      <c r="E23" s="77" t="s">
        <v>101</v>
      </c>
      <c r="F23" s="86">
        <v>150714</v>
      </c>
      <c r="G23" s="87">
        <v>150714</v>
      </c>
      <c r="H23" s="87">
        <v>150714</v>
      </c>
      <c r="I23" s="88" t="s">
        <v>157</v>
      </c>
      <c r="J23" s="81">
        <v>1</v>
      </c>
      <c r="K23" s="82">
        <v>1</v>
      </c>
      <c r="L23" s="89">
        <v>0</v>
      </c>
      <c r="M23" s="89">
        <v>0</v>
      </c>
      <c r="N23" s="89">
        <v>0</v>
      </c>
      <c r="O23" s="89">
        <v>0</v>
      </c>
      <c r="P23" s="84">
        <f t="shared" si="0"/>
        <v>150714</v>
      </c>
      <c r="Q23" s="75" t="s">
        <v>104</v>
      </c>
    </row>
    <row r="24" spans="1:17" ht="204">
      <c r="A24" s="74">
        <v>19</v>
      </c>
      <c r="B24" s="75" t="s">
        <v>158</v>
      </c>
      <c r="C24" s="76" t="s">
        <v>159</v>
      </c>
      <c r="D24" s="77" t="s">
        <v>133</v>
      </c>
      <c r="E24" s="77" t="s">
        <v>101</v>
      </c>
      <c r="F24" s="78">
        <v>200000</v>
      </c>
      <c r="G24" s="79">
        <v>80000</v>
      </c>
      <c r="H24" s="79">
        <v>80000</v>
      </c>
      <c r="I24" s="88">
        <v>42800</v>
      </c>
      <c r="J24" s="81">
        <v>1</v>
      </c>
      <c r="K24" s="82">
        <v>1</v>
      </c>
      <c r="L24" s="89">
        <v>0</v>
      </c>
      <c r="M24" s="89">
        <v>54913</v>
      </c>
      <c r="N24" s="89">
        <v>0</v>
      </c>
      <c r="O24" s="89"/>
      <c r="P24" s="84">
        <f t="shared" si="0"/>
        <v>25087</v>
      </c>
      <c r="Q24" s="75" t="s">
        <v>104</v>
      </c>
    </row>
    <row r="25" spans="1:17" ht="165.75">
      <c r="A25" s="74">
        <v>20</v>
      </c>
      <c r="B25" s="75" t="s">
        <v>160</v>
      </c>
      <c r="C25" s="76" t="s">
        <v>161</v>
      </c>
      <c r="D25" s="85" t="s">
        <v>162</v>
      </c>
      <c r="E25" s="77" t="s">
        <v>101</v>
      </c>
      <c r="F25" s="91">
        <v>78000</v>
      </c>
      <c r="G25" s="92">
        <v>78000</v>
      </c>
      <c r="H25" s="92">
        <v>78000</v>
      </c>
      <c r="I25" s="88">
        <v>43190</v>
      </c>
      <c r="J25" s="81">
        <v>1</v>
      </c>
      <c r="K25" s="82">
        <v>0.9</v>
      </c>
      <c r="L25" s="90">
        <v>12854.92</v>
      </c>
      <c r="M25" s="89">
        <v>91528.08</v>
      </c>
      <c r="N25" s="90"/>
      <c r="O25" s="89"/>
      <c r="P25" s="84">
        <f t="shared" si="0"/>
        <v>-26383</v>
      </c>
      <c r="Q25" s="75" t="s">
        <v>104</v>
      </c>
    </row>
    <row r="26" spans="1:17" ht="191.25">
      <c r="A26" s="74">
        <v>21</v>
      </c>
      <c r="B26" s="75" t="s">
        <v>163</v>
      </c>
      <c r="C26" s="76" t="s">
        <v>164</v>
      </c>
      <c r="D26" s="85" t="s">
        <v>165</v>
      </c>
      <c r="E26" s="77" t="s">
        <v>101</v>
      </c>
      <c r="F26" s="91">
        <v>769600</v>
      </c>
      <c r="G26" s="92">
        <v>769600</v>
      </c>
      <c r="H26" s="92">
        <v>769600</v>
      </c>
      <c r="I26" s="88" t="s">
        <v>122</v>
      </c>
      <c r="J26" s="81">
        <v>0</v>
      </c>
      <c r="K26" s="82">
        <v>0</v>
      </c>
      <c r="L26" s="89"/>
      <c r="M26" s="89">
        <v>769600</v>
      </c>
      <c r="N26" s="89"/>
      <c r="O26" s="89"/>
      <c r="P26" s="84">
        <f t="shared" si="0"/>
        <v>0</v>
      </c>
      <c r="Q26" s="75" t="s">
        <v>104</v>
      </c>
    </row>
    <row r="27" spans="1:17" ht="178.5">
      <c r="A27" s="74">
        <v>22</v>
      </c>
      <c r="B27" s="75" t="s">
        <v>166</v>
      </c>
      <c r="C27" s="76" t="s">
        <v>167</v>
      </c>
      <c r="D27" s="85" t="s">
        <v>168</v>
      </c>
      <c r="E27" s="77" t="s">
        <v>101</v>
      </c>
      <c r="F27" s="91">
        <v>78000</v>
      </c>
      <c r="G27" s="92">
        <v>78000</v>
      </c>
      <c r="H27" s="92">
        <v>78000</v>
      </c>
      <c r="I27" s="88" t="s">
        <v>122</v>
      </c>
      <c r="J27" s="81">
        <v>0</v>
      </c>
      <c r="K27" s="82">
        <v>0</v>
      </c>
      <c r="L27" s="89"/>
      <c r="M27" s="89">
        <v>278000</v>
      </c>
      <c r="N27" s="89"/>
      <c r="O27" s="89"/>
      <c r="P27" s="84">
        <f t="shared" si="0"/>
        <v>-200000</v>
      </c>
      <c r="Q27" s="75" t="s">
        <v>104</v>
      </c>
    </row>
    <row r="28" spans="1:17" ht="178.5">
      <c r="A28" s="74">
        <v>23</v>
      </c>
      <c r="B28" s="75" t="s">
        <v>169</v>
      </c>
      <c r="C28" s="76" t="s">
        <v>170</v>
      </c>
      <c r="D28" s="85" t="s">
        <v>171</v>
      </c>
      <c r="E28" s="77" t="s">
        <v>101</v>
      </c>
      <c r="F28" s="91">
        <v>520000</v>
      </c>
      <c r="G28" s="92">
        <v>520000</v>
      </c>
      <c r="H28" s="92">
        <v>520000</v>
      </c>
      <c r="I28" s="88" t="s">
        <v>122</v>
      </c>
      <c r="J28" s="81">
        <v>0</v>
      </c>
      <c r="K28" s="82">
        <v>0</v>
      </c>
      <c r="L28" s="83"/>
      <c r="M28" s="83">
        <v>520000</v>
      </c>
      <c r="N28" s="83"/>
      <c r="O28" s="83"/>
      <c r="P28" s="84">
        <f t="shared" si="0"/>
        <v>0</v>
      </c>
      <c r="Q28" s="75" t="s">
        <v>104</v>
      </c>
    </row>
    <row r="29" spans="1:17" ht="178.5">
      <c r="A29" s="74">
        <v>24</v>
      </c>
      <c r="B29" s="75" t="s">
        <v>172</v>
      </c>
      <c r="C29" s="76" t="s">
        <v>173</v>
      </c>
      <c r="D29" s="85" t="s">
        <v>174</v>
      </c>
      <c r="E29" s="77" t="s">
        <v>101</v>
      </c>
      <c r="F29" s="91">
        <v>1040000</v>
      </c>
      <c r="G29" s="92">
        <v>1040000</v>
      </c>
      <c r="H29" s="92">
        <v>1040000</v>
      </c>
      <c r="I29" s="88" t="s">
        <v>122</v>
      </c>
      <c r="J29" s="81">
        <v>0</v>
      </c>
      <c r="K29" s="82">
        <v>0</v>
      </c>
      <c r="L29" s="83"/>
      <c r="M29" s="83">
        <v>1040000</v>
      </c>
      <c r="N29" s="83"/>
      <c r="O29" s="83"/>
      <c r="P29" s="84">
        <f t="shared" si="0"/>
        <v>0</v>
      </c>
      <c r="Q29" s="75" t="s">
        <v>104</v>
      </c>
    </row>
    <row r="30" spans="1:17" ht="178.5">
      <c r="A30" s="74">
        <v>25</v>
      </c>
      <c r="B30" s="75" t="s">
        <v>175</v>
      </c>
      <c r="C30" s="76" t="s">
        <v>176</v>
      </c>
      <c r="D30" s="85" t="s">
        <v>177</v>
      </c>
      <c r="E30" s="77" t="s">
        <v>101</v>
      </c>
      <c r="F30" s="91">
        <v>1787058</v>
      </c>
      <c r="G30" s="92">
        <v>1787058</v>
      </c>
      <c r="H30" s="92">
        <v>1787058</v>
      </c>
      <c r="I30" s="88" t="s">
        <v>122</v>
      </c>
      <c r="J30" s="81">
        <v>0</v>
      </c>
      <c r="K30" s="82">
        <v>0</v>
      </c>
      <c r="L30" s="83">
        <v>0</v>
      </c>
      <c r="M30" s="83">
        <v>1787058</v>
      </c>
      <c r="N30" s="83">
        <v>0</v>
      </c>
      <c r="O30" s="83"/>
      <c r="P30" s="84">
        <f t="shared" si="0"/>
        <v>0</v>
      </c>
      <c r="Q30" s="75" t="s">
        <v>104</v>
      </c>
    </row>
    <row r="31" spans="1:17" ht="153">
      <c r="A31" s="74">
        <v>26</v>
      </c>
      <c r="B31" s="75" t="s">
        <v>178</v>
      </c>
      <c r="C31" s="76" t="s">
        <v>179</v>
      </c>
      <c r="D31" s="85" t="s">
        <v>180</v>
      </c>
      <c r="E31" s="77" t="s">
        <v>101</v>
      </c>
      <c r="F31" s="91">
        <v>26000</v>
      </c>
      <c r="G31" s="92">
        <v>26000</v>
      </c>
      <c r="H31" s="92">
        <v>26000</v>
      </c>
      <c r="I31" s="88" t="s">
        <v>122</v>
      </c>
      <c r="J31" s="81">
        <v>0</v>
      </c>
      <c r="K31" s="82">
        <v>0</v>
      </c>
      <c r="L31" s="89">
        <v>0</v>
      </c>
      <c r="M31" s="89">
        <v>26000</v>
      </c>
      <c r="N31" s="89">
        <v>0</v>
      </c>
      <c r="O31" s="89"/>
      <c r="P31" s="84">
        <f t="shared" si="0"/>
        <v>0</v>
      </c>
      <c r="Q31" s="75" t="s">
        <v>104</v>
      </c>
    </row>
    <row r="32" spans="1:17" ht="306">
      <c r="A32" s="74">
        <v>27</v>
      </c>
      <c r="B32" s="75" t="s">
        <v>181</v>
      </c>
      <c r="C32" s="76" t="s">
        <v>182</v>
      </c>
      <c r="D32" s="77" t="s">
        <v>183</v>
      </c>
      <c r="E32" s="77" t="s">
        <v>101</v>
      </c>
      <c r="F32" s="78">
        <f t="shared" ref="F32:H32" si="1">537368+66502</f>
        <v>603870</v>
      </c>
      <c r="G32" s="79">
        <f t="shared" si="1"/>
        <v>603870</v>
      </c>
      <c r="H32" s="79">
        <f t="shared" si="1"/>
        <v>603870</v>
      </c>
      <c r="I32" s="88" t="s">
        <v>122</v>
      </c>
      <c r="J32" s="81">
        <v>0</v>
      </c>
      <c r="K32" s="82">
        <v>0</v>
      </c>
      <c r="L32" s="89">
        <v>0</v>
      </c>
      <c r="M32" s="89">
        <v>603870</v>
      </c>
      <c r="N32" s="89">
        <v>0</v>
      </c>
      <c r="O32" s="89"/>
      <c r="P32" s="84">
        <f t="shared" si="0"/>
        <v>0</v>
      </c>
      <c r="Q32" s="75" t="s">
        <v>104</v>
      </c>
    </row>
    <row r="33" spans="1:17" ht="178.5">
      <c r="A33" s="74">
        <v>28</v>
      </c>
      <c r="B33" s="75" t="s">
        <v>184</v>
      </c>
      <c r="C33" s="76" t="s">
        <v>185</v>
      </c>
      <c r="D33" s="77" t="s">
        <v>186</v>
      </c>
      <c r="E33" s="77" t="s">
        <v>101</v>
      </c>
      <c r="F33" s="78">
        <v>134006</v>
      </c>
      <c r="G33" s="79">
        <v>134006</v>
      </c>
      <c r="H33" s="79">
        <v>134006</v>
      </c>
      <c r="I33" s="88" t="s">
        <v>122</v>
      </c>
      <c r="J33" s="81">
        <v>0</v>
      </c>
      <c r="K33" s="82">
        <v>0</v>
      </c>
      <c r="L33" s="89">
        <v>0</v>
      </c>
      <c r="M33" s="89">
        <v>134006</v>
      </c>
      <c r="N33" s="89">
        <v>0</v>
      </c>
      <c r="O33" s="89"/>
      <c r="P33" s="84">
        <f t="shared" si="0"/>
        <v>0</v>
      </c>
      <c r="Q33" s="75" t="s">
        <v>104</v>
      </c>
    </row>
    <row r="34" spans="1:17" ht="165.75">
      <c r="A34" s="74">
        <v>29</v>
      </c>
      <c r="B34" s="75" t="s">
        <v>187</v>
      </c>
      <c r="C34" s="76" t="s">
        <v>188</v>
      </c>
      <c r="D34" s="77" t="s">
        <v>189</v>
      </c>
      <c r="E34" s="77" t="s">
        <v>101</v>
      </c>
      <c r="F34" s="78">
        <v>574870</v>
      </c>
      <c r="G34" s="79">
        <v>574870</v>
      </c>
      <c r="H34" s="79">
        <v>574870</v>
      </c>
      <c r="I34" s="88" t="s">
        <v>122</v>
      </c>
      <c r="J34" s="81">
        <v>0</v>
      </c>
      <c r="K34" s="82">
        <v>0</v>
      </c>
      <c r="L34" s="89">
        <v>0</v>
      </c>
      <c r="M34" s="89">
        <v>574870</v>
      </c>
      <c r="N34" s="89">
        <v>0</v>
      </c>
      <c r="O34" s="89"/>
      <c r="P34" s="84">
        <f t="shared" si="0"/>
        <v>0</v>
      </c>
      <c r="Q34" s="75" t="s">
        <v>104</v>
      </c>
    </row>
    <row r="35" spans="1:17" ht="165.75">
      <c r="A35" s="74">
        <v>30</v>
      </c>
      <c r="B35" s="75" t="s">
        <v>190</v>
      </c>
      <c r="C35" s="76" t="s">
        <v>191</v>
      </c>
      <c r="D35" s="77" t="s">
        <v>192</v>
      </c>
      <c r="E35" s="77" t="s">
        <v>101</v>
      </c>
      <c r="F35" s="78">
        <v>517577</v>
      </c>
      <c r="G35" s="79">
        <v>517577</v>
      </c>
      <c r="H35" s="79">
        <v>517577</v>
      </c>
      <c r="I35" s="88" t="s">
        <v>122</v>
      </c>
      <c r="J35" s="81">
        <v>0</v>
      </c>
      <c r="K35" s="82">
        <v>0</v>
      </c>
      <c r="L35" s="89">
        <v>0</v>
      </c>
      <c r="M35" s="89">
        <v>517577</v>
      </c>
      <c r="N35" s="89">
        <v>0</v>
      </c>
      <c r="O35" s="89"/>
      <c r="P35" s="84">
        <f t="shared" si="0"/>
        <v>0</v>
      </c>
      <c r="Q35" s="75" t="s">
        <v>104</v>
      </c>
    </row>
    <row r="36" spans="1:17" ht="242.25">
      <c r="A36" s="74">
        <v>31</v>
      </c>
      <c r="B36" s="75" t="s">
        <v>193</v>
      </c>
      <c r="C36" s="76" t="s">
        <v>194</v>
      </c>
      <c r="D36" s="77" t="s">
        <v>195</v>
      </c>
      <c r="E36" s="77" t="s">
        <v>101</v>
      </c>
      <c r="F36" s="78">
        <v>150000</v>
      </c>
      <c r="G36" s="79">
        <v>150000</v>
      </c>
      <c r="H36" s="79">
        <v>150000</v>
      </c>
      <c r="I36" s="88" t="s">
        <v>122</v>
      </c>
      <c r="J36" s="81">
        <v>0</v>
      </c>
      <c r="K36" s="82">
        <v>0</v>
      </c>
      <c r="L36" s="89">
        <v>0</v>
      </c>
      <c r="M36" s="89">
        <v>150000</v>
      </c>
      <c r="N36" s="89">
        <v>0</v>
      </c>
      <c r="O36" s="89"/>
      <c r="P36" s="84">
        <f t="shared" si="0"/>
        <v>0</v>
      </c>
      <c r="Q36" s="75" t="s">
        <v>104</v>
      </c>
    </row>
    <row r="37" spans="1:17" ht="165.75">
      <c r="A37" s="74">
        <v>32</v>
      </c>
      <c r="B37" s="74" t="s">
        <v>196</v>
      </c>
      <c r="C37" s="76" t="s">
        <v>197</v>
      </c>
      <c r="D37" s="77" t="s">
        <v>198</v>
      </c>
      <c r="E37" s="77" t="s">
        <v>101</v>
      </c>
      <c r="F37" s="78">
        <v>150000</v>
      </c>
      <c r="G37" s="79">
        <v>150000</v>
      </c>
      <c r="H37" s="79">
        <v>150000</v>
      </c>
      <c r="I37" s="88" t="s">
        <v>122</v>
      </c>
      <c r="J37" s="81">
        <v>0</v>
      </c>
      <c r="K37" s="82">
        <v>0</v>
      </c>
      <c r="L37" s="89">
        <v>0</v>
      </c>
      <c r="M37" s="89">
        <v>150000</v>
      </c>
      <c r="N37" s="89">
        <v>0</v>
      </c>
      <c r="O37" s="89"/>
      <c r="P37" s="84">
        <f t="shared" si="0"/>
        <v>0</v>
      </c>
      <c r="Q37" s="75" t="s">
        <v>104</v>
      </c>
    </row>
    <row r="38" spans="1:17" ht="153">
      <c r="A38" s="74">
        <v>33</v>
      </c>
      <c r="B38" s="75" t="s">
        <v>199</v>
      </c>
      <c r="C38" s="76" t="s">
        <v>200</v>
      </c>
      <c r="D38" s="77" t="s">
        <v>201</v>
      </c>
      <c r="E38" s="77" t="s">
        <v>101</v>
      </c>
      <c r="F38" s="78">
        <v>150000</v>
      </c>
      <c r="G38" s="79">
        <v>150000</v>
      </c>
      <c r="H38" s="79">
        <v>150000</v>
      </c>
      <c r="I38" s="88" t="s">
        <v>122</v>
      </c>
      <c r="J38" s="81">
        <v>0</v>
      </c>
      <c r="K38" s="82">
        <v>0</v>
      </c>
      <c r="L38" s="89">
        <v>0</v>
      </c>
      <c r="M38" s="89">
        <v>150000</v>
      </c>
      <c r="N38" s="89">
        <v>0</v>
      </c>
      <c r="O38" s="89"/>
      <c r="P38" s="84">
        <f t="shared" si="0"/>
        <v>0</v>
      </c>
      <c r="Q38" s="75" t="s">
        <v>104</v>
      </c>
    </row>
    <row r="39" spans="1:17" ht="178.5">
      <c r="A39" s="74">
        <v>34</v>
      </c>
      <c r="B39" s="75" t="s">
        <v>202</v>
      </c>
      <c r="C39" s="76" t="s">
        <v>203</v>
      </c>
      <c r="D39" s="77" t="s">
        <v>204</v>
      </c>
      <c r="E39" s="77" t="s">
        <v>101</v>
      </c>
      <c r="F39" s="78">
        <v>150000</v>
      </c>
      <c r="G39" s="79">
        <v>150000</v>
      </c>
      <c r="H39" s="79">
        <v>150000</v>
      </c>
      <c r="I39" s="88" t="s">
        <v>122</v>
      </c>
      <c r="J39" s="81">
        <v>0</v>
      </c>
      <c r="K39" s="82">
        <v>0</v>
      </c>
      <c r="L39" s="89">
        <v>0</v>
      </c>
      <c r="M39" s="89">
        <v>150200</v>
      </c>
      <c r="N39" s="89">
        <v>0</v>
      </c>
      <c r="O39" s="89"/>
      <c r="P39" s="84">
        <f t="shared" si="0"/>
        <v>-200</v>
      </c>
      <c r="Q39" s="75" t="s">
        <v>104</v>
      </c>
    </row>
    <row r="40" spans="1:17" ht="204">
      <c r="A40" s="74">
        <v>35</v>
      </c>
      <c r="B40" s="75" t="s">
        <v>205</v>
      </c>
      <c r="C40" s="76" t="s">
        <v>206</v>
      </c>
      <c r="D40" s="77" t="s">
        <v>207</v>
      </c>
      <c r="E40" s="77" t="s">
        <v>101</v>
      </c>
      <c r="F40" s="78">
        <v>150000</v>
      </c>
      <c r="G40" s="79">
        <v>150000</v>
      </c>
      <c r="H40" s="79">
        <v>150000</v>
      </c>
      <c r="I40" s="88" t="s">
        <v>122</v>
      </c>
      <c r="J40" s="81">
        <v>0</v>
      </c>
      <c r="K40" s="82">
        <v>0</v>
      </c>
      <c r="L40" s="89">
        <v>0</v>
      </c>
      <c r="M40" s="89">
        <v>150000</v>
      </c>
      <c r="N40" s="89">
        <v>0</v>
      </c>
      <c r="O40" s="89"/>
      <c r="P40" s="84">
        <f t="shared" si="0"/>
        <v>0</v>
      </c>
      <c r="Q40" s="75" t="s">
        <v>104</v>
      </c>
    </row>
    <row r="41" spans="1:17" ht="229.5">
      <c r="A41" s="74">
        <v>36</v>
      </c>
      <c r="B41" s="75" t="s">
        <v>208</v>
      </c>
      <c r="C41" s="76" t="s">
        <v>209</v>
      </c>
      <c r="D41" s="77" t="s">
        <v>210</v>
      </c>
      <c r="E41" s="77" t="s">
        <v>101</v>
      </c>
      <c r="F41" s="78">
        <v>185000</v>
      </c>
      <c r="G41" s="79">
        <v>185000</v>
      </c>
      <c r="H41" s="79">
        <v>185000</v>
      </c>
      <c r="I41" s="88" t="s">
        <v>122</v>
      </c>
      <c r="J41" s="81">
        <v>0</v>
      </c>
      <c r="K41" s="82">
        <v>0</v>
      </c>
      <c r="L41" s="89">
        <v>0</v>
      </c>
      <c r="M41" s="89">
        <v>185000</v>
      </c>
      <c r="N41" s="89">
        <v>0</v>
      </c>
      <c r="O41" s="89"/>
      <c r="P41" s="84">
        <f t="shared" si="0"/>
        <v>0</v>
      </c>
      <c r="Q41" s="75" t="s">
        <v>104</v>
      </c>
    </row>
    <row r="42" spans="1:17" ht="178.5">
      <c r="A42" s="74">
        <v>37</v>
      </c>
      <c r="B42" s="75" t="s">
        <v>211</v>
      </c>
      <c r="C42" s="76" t="s">
        <v>212</v>
      </c>
      <c r="D42" s="85" t="s">
        <v>213</v>
      </c>
      <c r="E42" s="77" t="s">
        <v>101</v>
      </c>
      <c r="F42" s="91">
        <v>100000</v>
      </c>
      <c r="G42" s="92">
        <v>100000</v>
      </c>
      <c r="H42" s="92">
        <v>100000</v>
      </c>
      <c r="I42" s="88">
        <v>42978</v>
      </c>
      <c r="J42" s="81">
        <v>1</v>
      </c>
      <c r="K42" s="82">
        <v>1</v>
      </c>
      <c r="L42" s="89"/>
      <c r="M42" s="89">
        <v>172458</v>
      </c>
      <c r="N42" s="89"/>
      <c r="O42" s="89"/>
      <c r="P42" s="84">
        <f t="shared" si="0"/>
        <v>-72458</v>
      </c>
      <c r="Q42" s="75" t="s">
        <v>104</v>
      </c>
    </row>
    <row r="43" spans="1:17" ht="178.5">
      <c r="A43" s="74">
        <v>38</v>
      </c>
      <c r="B43" s="74" t="s">
        <v>214</v>
      </c>
      <c r="C43" s="85" t="s">
        <v>215</v>
      </c>
      <c r="D43" s="85" t="s">
        <v>216</v>
      </c>
      <c r="E43" s="77" t="s">
        <v>101</v>
      </c>
      <c r="F43" s="86">
        <v>234000</v>
      </c>
      <c r="G43" s="87">
        <v>234000</v>
      </c>
      <c r="H43" s="87">
        <v>234000</v>
      </c>
      <c r="I43" s="88">
        <v>42885</v>
      </c>
      <c r="J43" s="81">
        <v>1</v>
      </c>
      <c r="K43" s="82">
        <v>1</v>
      </c>
      <c r="L43" s="83">
        <v>0</v>
      </c>
      <c r="M43" s="83">
        <v>78595</v>
      </c>
      <c r="N43" s="83">
        <v>0</v>
      </c>
      <c r="O43" s="83"/>
      <c r="P43" s="84">
        <f t="shared" si="0"/>
        <v>155405</v>
      </c>
      <c r="Q43" s="75" t="s">
        <v>104</v>
      </c>
    </row>
    <row r="44" spans="1:17" ht="153">
      <c r="A44" s="74">
        <v>39</v>
      </c>
      <c r="B44" s="74" t="s">
        <v>217</v>
      </c>
      <c r="C44" s="85" t="s">
        <v>218</v>
      </c>
      <c r="D44" s="85" t="s">
        <v>219</v>
      </c>
      <c r="E44" s="77" t="s">
        <v>101</v>
      </c>
      <c r="F44" s="86">
        <v>249600</v>
      </c>
      <c r="G44" s="87">
        <v>249600</v>
      </c>
      <c r="H44" s="87">
        <v>249600</v>
      </c>
      <c r="I44" s="88">
        <v>43047</v>
      </c>
      <c r="J44" s="81">
        <v>1</v>
      </c>
      <c r="K44" s="82">
        <v>1</v>
      </c>
      <c r="L44" s="83"/>
      <c r="M44" s="83">
        <f>61918.15+108031.85</f>
        <v>169950</v>
      </c>
      <c r="N44" s="83"/>
      <c r="O44" s="83"/>
      <c r="P44" s="84">
        <f t="shared" si="0"/>
        <v>79650</v>
      </c>
      <c r="Q44" s="75" t="s">
        <v>104</v>
      </c>
    </row>
    <row r="45" spans="1:17" ht="76.5">
      <c r="A45" s="74">
        <v>40</v>
      </c>
      <c r="B45" s="75" t="s">
        <v>220</v>
      </c>
      <c r="C45" s="76" t="s">
        <v>221</v>
      </c>
      <c r="D45" s="77" t="s">
        <v>222</v>
      </c>
      <c r="E45" s="77" t="s">
        <v>101</v>
      </c>
      <c r="F45" s="78">
        <v>250000</v>
      </c>
      <c r="G45" s="79">
        <v>250000</v>
      </c>
      <c r="H45" s="79">
        <v>250000</v>
      </c>
      <c r="I45" s="80" t="s">
        <v>223</v>
      </c>
      <c r="J45" s="81">
        <v>1</v>
      </c>
      <c r="K45" s="82">
        <v>0.9</v>
      </c>
      <c r="L45" s="83">
        <v>1743.75</v>
      </c>
      <c r="M45" s="83">
        <f>458107.12-46651</f>
        <v>411456.12</v>
      </c>
      <c r="N45" s="83"/>
      <c r="O45" s="83"/>
      <c r="P45" s="84">
        <f t="shared" si="0"/>
        <v>-163199.87</v>
      </c>
      <c r="Q45" s="75" t="s">
        <v>104</v>
      </c>
    </row>
    <row r="46" spans="1:17" ht="191.25">
      <c r="A46" s="74">
        <v>41</v>
      </c>
      <c r="B46" s="74" t="s">
        <v>224</v>
      </c>
      <c r="C46" s="93" t="s">
        <v>225</v>
      </c>
      <c r="D46" s="93" t="s">
        <v>226</v>
      </c>
      <c r="E46" s="77" t="s">
        <v>101</v>
      </c>
      <c r="F46" s="86">
        <v>167666.72</v>
      </c>
      <c r="G46" s="87">
        <v>167666.72</v>
      </c>
      <c r="H46" s="87">
        <v>167666.72</v>
      </c>
      <c r="I46" s="88" t="s">
        <v>122</v>
      </c>
      <c r="J46" s="81">
        <v>0</v>
      </c>
      <c r="K46" s="82">
        <v>0</v>
      </c>
      <c r="L46" s="83">
        <v>0</v>
      </c>
      <c r="M46" s="83">
        <v>167667</v>
      </c>
      <c r="N46" s="83">
        <v>0</v>
      </c>
      <c r="O46" s="83"/>
      <c r="P46" s="84">
        <f t="shared" si="0"/>
        <v>-0.27999999999883585</v>
      </c>
      <c r="Q46" s="75" t="s">
        <v>104</v>
      </c>
    </row>
    <row r="47" spans="1:17" ht="204">
      <c r="A47" s="74">
        <v>42</v>
      </c>
      <c r="B47" s="74" t="s">
        <v>227</v>
      </c>
      <c r="C47" s="93" t="s">
        <v>228</v>
      </c>
      <c r="D47" s="85" t="s">
        <v>229</v>
      </c>
      <c r="E47" s="77" t="s">
        <v>101</v>
      </c>
      <c r="F47" s="86">
        <v>192294.48</v>
      </c>
      <c r="G47" s="87">
        <v>192294.48</v>
      </c>
      <c r="H47" s="87">
        <v>192294.48</v>
      </c>
      <c r="I47" s="88">
        <v>42865</v>
      </c>
      <c r="J47" s="81">
        <v>1</v>
      </c>
      <c r="K47" s="82">
        <v>1</v>
      </c>
      <c r="L47" s="83"/>
      <c r="M47" s="83">
        <v>234157</v>
      </c>
      <c r="N47" s="83"/>
      <c r="O47" s="83"/>
      <c r="P47" s="84">
        <f t="shared" si="0"/>
        <v>-41862.51999999999</v>
      </c>
      <c r="Q47" s="75" t="s">
        <v>104</v>
      </c>
    </row>
    <row r="48" spans="1:17" ht="153">
      <c r="A48" s="74">
        <v>43</v>
      </c>
      <c r="B48" s="74" t="s">
        <v>230</v>
      </c>
      <c r="C48" s="93" t="s">
        <v>231</v>
      </c>
      <c r="D48" s="85" t="s">
        <v>232</v>
      </c>
      <c r="E48" s="77" t="s">
        <v>101</v>
      </c>
      <c r="F48" s="86">
        <v>338000</v>
      </c>
      <c r="G48" s="87">
        <v>338000</v>
      </c>
      <c r="H48" s="87">
        <v>338000</v>
      </c>
      <c r="I48" s="88">
        <v>43184</v>
      </c>
      <c r="J48" s="81">
        <v>1</v>
      </c>
      <c r="K48" s="82">
        <v>0.8</v>
      </c>
      <c r="L48" s="83">
        <v>61799.25</v>
      </c>
      <c r="M48" s="83">
        <v>188997.75</v>
      </c>
      <c r="N48" s="83"/>
      <c r="O48" s="83"/>
      <c r="P48" s="84">
        <f t="shared" si="0"/>
        <v>87203</v>
      </c>
      <c r="Q48" s="75" t="s">
        <v>104</v>
      </c>
    </row>
    <row r="49" spans="1:17" ht="242.25">
      <c r="A49" s="74">
        <v>44</v>
      </c>
      <c r="B49" s="74" t="s">
        <v>233</v>
      </c>
      <c r="C49" s="93" t="s">
        <v>234</v>
      </c>
      <c r="D49" s="93" t="s">
        <v>235</v>
      </c>
      <c r="E49" s="77" t="s">
        <v>101</v>
      </c>
      <c r="F49" s="86">
        <v>312000</v>
      </c>
      <c r="G49" s="87">
        <v>312000</v>
      </c>
      <c r="H49" s="87">
        <v>312000</v>
      </c>
      <c r="I49" s="88">
        <v>43190</v>
      </c>
      <c r="J49" s="81">
        <v>1</v>
      </c>
      <c r="K49" s="82">
        <v>0.8</v>
      </c>
      <c r="L49" s="83">
        <v>339900</v>
      </c>
      <c r="M49" s="83">
        <v>0</v>
      </c>
      <c r="N49" s="83"/>
      <c r="O49" s="83"/>
      <c r="P49" s="84">
        <f t="shared" si="0"/>
        <v>-27900</v>
      </c>
      <c r="Q49" s="75" t="s">
        <v>104</v>
      </c>
    </row>
    <row r="50" spans="1:17" ht="204">
      <c r="A50" s="74">
        <v>45</v>
      </c>
      <c r="B50" s="74" t="s">
        <v>236</v>
      </c>
      <c r="C50" s="85" t="s">
        <v>237</v>
      </c>
      <c r="D50" s="85" t="s">
        <v>229</v>
      </c>
      <c r="E50" s="77" t="s">
        <v>101</v>
      </c>
      <c r="F50" s="86">
        <v>633900.80000000005</v>
      </c>
      <c r="G50" s="87">
        <v>633900.80000000005</v>
      </c>
      <c r="H50" s="87">
        <v>633900.80000000005</v>
      </c>
      <c r="I50" s="88" t="s">
        <v>122</v>
      </c>
      <c r="J50" s="81">
        <v>0</v>
      </c>
      <c r="K50" s="82">
        <v>0</v>
      </c>
      <c r="L50" s="83">
        <v>0</v>
      </c>
      <c r="M50" s="83">
        <v>633901</v>
      </c>
      <c r="N50" s="83">
        <v>0</v>
      </c>
      <c r="O50" s="83"/>
      <c r="P50" s="84">
        <f t="shared" si="0"/>
        <v>-0.19999999995343387</v>
      </c>
      <c r="Q50" s="75" t="s">
        <v>104</v>
      </c>
    </row>
    <row r="51" spans="1:17" ht="191.25">
      <c r="A51" s="74">
        <v>46</v>
      </c>
      <c r="B51" s="74" t="s">
        <v>238</v>
      </c>
      <c r="C51" s="85" t="s">
        <v>239</v>
      </c>
      <c r="D51" s="85" t="s">
        <v>232</v>
      </c>
      <c r="E51" s="77" t="s">
        <v>101</v>
      </c>
      <c r="F51" s="86">
        <v>325000</v>
      </c>
      <c r="G51" s="87">
        <v>325000</v>
      </c>
      <c r="H51" s="87">
        <v>325000</v>
      </c>
      <c r="I51" s="88">
        <v>43111</v>
      </c>
      <c r="J51" s="81">
        <v>1</v>
      </c>
      <c r="K51" s="82">
        <v>1</v>
      </c>
      <c r="L51" s="83"/>
      <c r="M51" s="83">
        <v>296592</v>
      </c>
      <c r="N51" s="83"/>
      <c r="O51" s="83"/>
      <c r="P51" s="84">
        <f t="shared" si="0"/>
        <v>28408</v>
      </c>
      <c r="Q51" s="75" t="s">
        <v>104</v>
      </c>
    </row>
    <row r="52" spans="1:17" ht="165.75">
      <c r="A52" s="74">
        <v>47</v>
      </c>
      <c r="B52" s="75" t="s">
        <v>240</v>
      </c>
      <c r="C52" s="93" t="s">
        <v>241</v>
      </c>
      <c r="D52" s="85" t="s">
        <v>242</v>
      </c>
      <c r="E52" s="77" t="s">
        <v>101</v>
      </c>
      <c r="F52" s="86">
        <v>430981.2</v>
      </c>
      <c r="G52" s="87">
        <v>430981.2</v>
      </c>
      <c r="H52" s="87">
        <v>430981.2</v>
      </c>
      <c r="I52" s="88" t="s">
        <v>122</v>
      </c>
      <c r="J52" s="81">
        <v>0</v>
      </c>
      <c r="K52" s="82">
        <v>0</v>
      </c>
      <c r="L52" s="83">
        <v>0</v>
      </c>
      <c r="M52" s="83">
        <v>430981</v>
      </c>
      <c r="N52" s="83">
        <v>0</v>
      </c>
      <c r="O52" s="83"/>
      <c r="P52" s="84">
        <f t="shared" si="0"/>
        <v>0.20000000001164153</v>
      </c>
      <c r="Q52" s="75" t="s">
        <v>104</v>
      </c>
    </row>
    <row r="53" spans="1:17" ht="204">
      <c r="A53" s="74">
        <v>48</v>
      </c>
      <c r="B53" s="74" t="s">
        <v>243</v>
      </c>
      <c r="C53" s="85" t="s">
        <v>244</v>
      </c>
      <c r="D53" s="85" t="s">
        <v>245</v>
      </c>
      <c r="E53" s="77" t="s">
        <v>101</v>
      </c>
      <c r="F53" s="86">
        <v>10000</v>
      </c>
      <c r="G53" s="87">
        <v>10000</v>
      </c>
      <c r="H53" s="87">
        <v>10000</v>
      </c>
      <c r="I53" s="88" t="s">
        <v>122</v>
      </c>
      <c r="J53" s="81">
        <v>0</v>
      </c>
      <c r="K53" s="82">
        <v>0</v>
      </c>
      <c r="L53" s="83"/>
      <c r="M53" s="83">
        <v>10000</v>
      </c>
      <c r="N53" s="83"/>
      <c r="O53" s="83"/>
      <c r="P53" s="84">
        <f t="shared" si="0"/>
        <v>0</v>
      </c>
      <c r="Q53" s="75" t="s">
        <v>104</v>
      </c>
    </row>
    <row r="54" spans="1:17" ht="165.75">
      <c r="A54" s="74">
        <v>49</v>
      </c>
      <c r="B54" s="74" t="s">
        <v>246</v>
      </c>
      <c r="C54" s="85" t="s">
        <v>247</v>
      </c>
      <c r="D54" s="85" t="s">
        <v>248</v>
      </c>
      <c r="E54" s="77" t="s">
        <v>101</v>
      </c>
      <c r="F54" s="86">
        <v>325000</v>
      </c>
      <c r="G54" s="87">
        <v>325000</v>
      </c>
      <c r="H54" s="87">
        <v>325000</v>
      </c>
      <c r="I54" s="88">
        <v>42663</v>
      </c>
      <c r="J54" s="81">
        <v>1</v>
      </c>
      <c r="K54" s="82">
        <v>1</v>
      </c>
      <c r="L54" s="83">
        <v>0</v>
      </c>
      <c r="M54" s="83">
        <v>2000</v>
      </c>
      <c r="N54" s="83">
        <v>0</v>
      </c>
      <c r="O54" s="83"/>
      <c r="P54" s="84">
        <f t="shared" si="0"/>
        <v>323000</v>
      </c>
      <c r="Q54" s="75" t="s">
        <v>104</v>
      </c>
    </row>
    <row r="55" spans="1:17" ht="165.75">
      <c r="A55" s="74">
        <v>50</v>
      </c>
      <c r="B55" s="74" t="s">
        <v>249</v>
      </c>
      <c r="C55" s="85" t="s">
        <v>250</v>
      </c>
      <c r="D55" s="85" t="s">
        <v>245</v>
      </c>
      <c r="E55" s="77" t="s">
        <v>101</v>
      </c>
      <c r="F55" s="86">
        <v>10000</v>
      </c>
      <c r="G55" s="87">
        <v>10000</v>
      </c>
      <c r="H55" s="87">
        <v>10000</v>
      </c>
      <c r="I55" s="88">
        <v>43084</v>
      </c>
      <c r="J55" s="81">
        <v>1</v>
      </c>
      <c r="K55" s="82">
        <v>0.9</v>
      </c>
      <c r="L55" s="83">
        <v>12500</v>
      </c>
      <c r="M55" s="83">
        <v>0</v>
      </c>
      <c r="N55" s="83"/>
      <c r="O55" s="83"/>
      <c r="P55" s="84">
        <f t="shared" si="0"/>
        <v>-2500</v>
      </c>
      <c r="Q55" s="75" t="s">
        <v>104</v>
      </c>
    </row>
    <row r="56" spans="1:17" ht="153">
      <c r="A56" s="74">
        <v>51</v>
      </c>
      <c r="B56" s="74" t="s">
        <v>251</v>
      </c>
      <c r="C56" s="85" t="s">
        <v>252</v>
      </c>
      <c r="D56" s="85" t="s">
        <v>248</v>
      </c>
      <c r="E56" s="77" t="s">
        <v>101</v>
      </c>
      <c r="F56" s="86">
        <v>150000</v>
      </c>
      <c r="G56" s="87">
        <v>150000</v>
      </c>
      <c r="H56" s="87">
        <v>150000</v>
      </c>
      <c r="I56" s="88">
        <v>42661</v>
      </c>
      <c r="J56" s="81">
        <v>1</v>
      </c>
      <c r="K56" s="82">
        <v>1</v>
      </c>
      <c r="L56" s="83">
        <v>0</v>
      </c>
      <c r="M56" s="83">
        <v>1950</v>
      </c>
      <c r="N56" s="83">
        <v>0</v>
      </c>
      <c r="O56" s="83"/>
      <c r="P56" s="84">
        <f t="shared" si="0"/>
        <v>148050</v>
      </c>
      <c r="Q56" s="75" t="s">
        <v>104</v>
      </c>
    </row>
    <row r="57" spans="1:17" ht="178.5">
      <c r="A57" s="74">
        <v>52</v>
      </c>
      <c r="B57" s="74" t="s">
        <v>253</v>
      </c>
      <c r="C57" s="85" t="s">
        <v>254</v>
      </c>
      <c r="D57" s="85" t="s">
        <v>255</v>
      </c>
      <c r="E57" s="77" t="s">
        <v>101</v>
      </c>
      <c r="F57" s="86">
        <v>2954.64</v>
      </c>
      <c r="G57" s="87">
        <v>2954.64</v>
      </c>
      <c r="H57" s="87">
        <v>2954.64</v>
      </c>
      <c r="I57" s="88">
        <v>42968</v>
      </c>
      <c r="J57" s="81">
        <v>1</v>
      </c>
      <c r="K57" s="82">
        <v>1</v>
      </c>
      <c r="L57" s="83"/>
      <c r="M57" s="83">
        <v>91500</v>
      </c>
      <c r="N57" s="83"/>
      <c r="O57" s="83"/>
      <c r="P57" s="84">
        <f t="shared" si="0"/>
        <v>-88545.36</v>
      </c>
      <c r="Q57" s="75" t="s">
        <v>104</v>
      </c>
    </row>
    <row r="58" spans="1:17" ht="63.75">
      <c r="A58" s="74">
        <v>53</v>
      </c>
      <c r="B58" s="75" t="s">
        <v>256</v>
      </c>
      <c r="C58" s="76" t="s">
        <v>257</v>
      </c>
      <c r="D58" s="77" t="s">
        <v>258</v>
      </c>
      <c r="E58" s="77" t="s">
        <v>101</v>
      </c>
      <c r="F58" s="78">
        <f>0.0514*12000000</f>
        <v>616800</v>
      </c>
      <c r="G58" s="79">
        <v>616800</v>
      </c>
      <c r="H58" s="79">
        <v>616800</v>
      </c>
      <c r="I58" s="88" t="s">
        <v>122</v>
      </c>
      <c r="J58" s="81" t="s">
        <v>103</v>
      </c>
      <c r="K58" s="82" t="s">
        <v>103</v>
      </c>
      <c r="L58" s="94">
        <v>0</v>
      </c>
      <c r="M58" s="83">
        <f>45100+86000+80500+545900</f>
        <v>757500</v>
      </c>
      <c r="N58" s="94">
        <v>0</v>
      </c>
      <c r="O58" s="83"/>
      <c r="P58" s="84">
        <f t="shared" si="0"/>
        <v>-140700</v>
      </c>
      <c r="Q58" s="75" t="s">
        <v>104</v>
      </c>
    </row>
    <row r="59" spans="1:17" ht="178.5">
      <c r="A59" s="74">
        <v>54</v>
      </c>
      <c r="B59" s="75" t="s">
        <v>259</v>
      </c>
      <c r="C59" s="76" t="s">
        <v>260</v>
      </c>
      <c r="D59" s="85" t="s">
        <v>261</v>
      </c>
      <c r="E59" s="77" t="s">
        <v>117</v>
      </c>
      <c r="F59" s="86">
        <v>0</v>
      </c>
      <c r="G59" s="87">
        <v>100000</v>
      </c>
      <c r="H59" s="87">
        <v>100000</v>
      </c>
      <c r="I59" s="88">
        <v>42717</v>
      </c>
      <c r="J59" s="81">
        <v>1</v>
      </c>
      <c r="K59" s="82">
        <v>1</v>
      </c>
      <c r="L59" s="90">
        <v>0</v>
      </c>
      <c r="M59" s="90">
        <v>80949</v>
      </c>
      <c r="N59" s="90">
        <v>0</v>
      </c>
      <c r="O59" s="90"/>
      <c r="P59" s="84">
        <f t="shared" si="0"/>
        <v>19051</v>
      </c>
      <c r="Q59" s="75" t="s">
        <v>104</v>
      </c>
    </row>
    <row r="60" spans="1:17" ht="204">
      <c r="A60" s="74">
        <v>55</v>
      </c>
      <c r="B60" s="74" t="s">
        <v>262</v>
      </c>
      <c r="C60" s="93" t="s">
        <v>263</v>
      </c>
      <c r="D60" s="85" t="s">
        <v>229</v>
      </c>
      <c r="E60" s="77" t="s">
        <v>117</v>
      </c>
      <c r="F60" s="86">
        <v>168720.24</v>
      </c>
      <c r="G60" s="87">
        <v>168720.24</v>
      </c>
      <c r="H60" s="87">
        <v>168720.24</v>
      </c>
      <c r="I60" s="88">
        <v>42797</v>
      </c>
      <c r="J60" s="81">
        <v>1</v>
      </c>
      <c r="K60" s="82">
        <v>1</v>
      </c>
      <c r="L60" s="83"/>
      <c r="M60" s="83">
        <v>23719</v>
      </c>
      <c r="N60" s="83"/>
      <c r="O60" s="83"/>
      <c r="P60" s="84">
        <f t="shared" si="0"/>
        <v>145001.24</v>
      </c>
      <c r="Q60" s="75" t="s">
        <v>104</v>
      </c>
    </row>
    <row r="61" spans="1:17" ht="165.75">
      <c r="A61" s="74">
        <v>56</v>
      </c>
      <c r="B61" s="74" t="s">
        <v>264</v>
      </c>
      <c r="C61" s="93" t="s">
        <v>265</v>
      </c>
      <c r="D61" s="85" t="s">
        <v>266</v>
      </c>
      <c r="E61" s="77" t="s">
        <v>117</v>
      </c>
      <c r="F61" s="86">
        <v>130000</v>
      </c>
      <c r="G61" s="87">
        <v>130000</v>
      </c>
      <c r="H61" s="87">
        <v>130000</v>
      </c>
      <c r="I61" s="88">
        <v>42892</v>
      </c>
      <c r="J61" s="81">
        <v>1</v>
      </c>
      <c r="K61" s="82">
        <v>1</v>
      </c>
      <c r="L61" s="83"/>
      <c r="M61" s="83">
        <f>71775+5836</f>
        <v>77611</v>
      </c>
      <c r="N61" s="83"/>
      <c r="O61" s="83"/>
      <c r="P61" s="84">
        <f t="shared" si="0"/>
        <v>52389</v>
      </c>
      <c r="Q61" s="75" t="s">
        <v>104</v>
      </c>
    </row>
    <row r="62" spans="1:17" ht="165.75">
      <c r="A62" s="74">
        <v>57</v>
      </c>
      <c r="B62" s="74" t="s">
        <v>267</v>
      </c>
      <c r="C62" s="93" t="s">
        <v>268</v>
      </c>
      <c r="D62" s="85" t="s">
        <v>232</v>
      </c>
      <c r="E62" s="77" t="s">
        <v>117</v>
      </c>
      <c r="F62" s="86">
        <v>182000</v>
      </c>
      <c r="G62" s="87">
        <v>182000</v>
      </c>
      <c r="H62" s="87">
        <v>182000</v>
      </c>
      <c r="I62" s="88">
        <v>42901</v>
      </c>
      <c r="J62" s="81">
        <v>1</v>
      </c>
      <c r="K62" s="82">
        <v>1</v>
      </c>
      <c r="L62" s="83"/>
      <c r="M62" s="83">
        <v>79460</v>
      </c>
      <c r="N62" s="83"/>
      <c r="O62" s="83"/>
      <c r="P62" s="84">
        <f t="shared" si="0"/>
        <v>102540</v>
      </c>
      <c r="Q62" s="75" t="s">
        <v>104</v>
      </c>
    </row>
    <row r="63" spans="1:17" ht="255">
      <c r="A63" s="74">
        <v>58</v>
      </c>
      <c r="B63" s="74" t="s">
        <v>269</v>
      </c>
      <c r="C63" s="85" t="s">
        <v>270</v>
      </c>
      <c r="D63" s="85" t="s">
        <v>271</v>
      </c>
      <c r="E63" s="77" t="s">
        <v>117</v>
      </c>
      <c r="F63" s="86">
        <v>132242.23999999999</v>
      </c>
      <c r="G63" s="87">
        <v>132242.23999999999</v>
      </c>
      <c r="H63" s="87">
        <v>132242.23999999999</v>
      </c>
      <c r="I63" s="88" t="s">
        <v>272</v>
      </c>
      <c r="J63" s="81">
        <v>1</v>
      </c>
      <c r="K63" s="82">
        <v>1</v>
      </c>
      <c r="L63" s="83">
        <v>0</v>
      </c>
      <c r="M63" s="83">
        <v>0</v>
      </c>
      <c r="N63" s="83">
        <v>0</v>
      </c>
      <c r="O63" s="83">
        <v>0</v>
      </c>
      <c r="P63" s="84">
        <f t="shared" si="0"/>
        <v>132242.23999999999</v>
      </c>
      <c r="Q63" s="75" t="s">
        <v>104</v>
      </c>
    </row>
    <row r="64" spans="1:17" ht="165.75">
      <c r="A64" s="74">
        <v>59</v>
      </c>
      <c r="B64" s="74" t="s">
        <v>273</v>
      </c>
      <c r="C64" s="85" t="s">
        <v>274</v>
      </c>
      <c r="D64" s="85" t="s">
        <v>275</v>
      </c>
      <c r="E64" s="77" t="s">
        <v>117</v>
      </c>
      <c r="F64" s="86">
        <v>117413.92</v>
      </c>
      <c r="G64" s="87">
        <v>117413.92</v>
      </c>
      <c r="H64" s="87">
        <v>117414</v>
      </c>
      <c r="I64" s="88">
        <v>43281</v>
      </c>
      <c r="J64" s="81">
        <v>1</v>
      </c>
      <c r="K64" s="82">
        <v>0</v>
      </c>
      <c r="L64" s="83"/>
      <c r="M64" s="83">
        <v>0</v>
      </c>
      <c r="N64" s="83"/>
      <c r="O64" s="83">
        <v>0</v>
      </c>
      <c r="P64" s="84">
        <f t="shared" si="0"/>
        <v>117414</v>
      </c>
      <c r="Q64" s="75" t="s">
        <v>104</v>
      </c>
    </row>
    <row r="65" spans="1:17" ht="165.75">
      <c r="A65" s="74">
        <v>60</v>
      </c>
      <c r="B65" s="74" t="s">
        <v>276</v>
      </c>
      <c r="C65" s="85" t="s">
        <v>277</v>
      </c>
      <c r="D65" s="85" t="s">
        <v>278</v>
      </c>
      <c r="E65" s="77" t="s">
        <v>117</v>
      </c>
      <c r="F65" s="86">
        <v>133023.28</v>
      </c>
      <c r="G65" s="87">
        <v>133023.28</v>
      </c>
      <c r="H65" s="87">
        <v>133023.28</v>
      </c>
      <c r="I65" s="88">
        <v>43281</v>
      </c>
      <c r="J65" s="81">
        <v>1</v>
      </c>
      <c r="K65" s="82">
        <v>0.1</v>
      </c>
      <c r="L65" s="83">
        <v>84796.43</v>
      </c>
      <c r="M65" s="83">
        <v>10005.57</v>
      </c>
      <c r="N65" s="83"/>
      <c r="O65" s="83">
        <v>0</v>
      </c>
      <c r="P65" s="84">
        <f t="shared" si="0"/>
        <v>38221.280000000006</v>
      </c>
      <c r="Q65" s="75" t="s">
        <v>104</v>
      </c>
    </row>
    <row r="66" spans="1:17" ht="153">
      <c r="A66" s="74">
        <v>61</v>
      </c>
      <c r="B66" s="74" t="s">
        <v>279</v>
      </c>
      <c r="C66" s="85" t="s">
        <v>280</v>
      </c>
      <c r="D66" s="85" t="s">
        <v>278</v>
      </c>
      <c r="E66" s="77" t="s">
        <v>117</v>
      </c>
      <c r="F66" s="86">
        <v>102397.2</v>
      </c>
      <c r="G66" s="87">
        <v>102397.2</v>
      </c>
      <c r="H66" s="87">
        <v>102397.2</v>
      </c>
      <c r="I66" s="88">
        <v>42949</v>
      </c>
      <c r="J66" s="81">
        <v>1</v>
      </c>
      <c r="K66" s="82">
        <v>1</v>
      </c>
      <c r="L66" s="83"/>
      <c r="M66" s="83">
        <f>64950-1950</f>
        <v>63000</v>
      </c>
      <c r="N66" s="83"/>
      <c r="O66" s="83"/>
      <c r="P66" s="84">
        <f t="shared" si="0"/>
        <v>39397.199999999997</v>
      </c>
      <c r="Q66" s="75" t="s">
        <v>118</v>
      </c>
    </row>
    <row r="67" spans="1:17" ht="165.75">
      <c r="A67" s="74">
        <v>62</v>
      </c>
      <c r="B67" s="75" t="s">
        <v>281</v>
      </c>
      <c r="C67" s="93" t="s">
        <v>282</v>
      </c>
      <c r="D67" s="85" t="s">
        <v>283</v>
      </c>
      <c r="E67" s="77" t="s">
        <v>117</v>
      </c>
      <c r="F67" s="86">
        <v>49042.239999999998</v>
      </c>
      <c r="G67" s="87">
        <v>49042.239999999998</v>
      </c>
      <c r="H67" s="87">
        <v>49042.239999999998</v>
      </c>
      <c r="I67" s="88">
        <v>43251</v>
      </c>
      <c r="J67" s="81">
        <v>1</v>
      </c>
      <c r="K67" s="82">
        <v>0</v>
      </c>
      <c r="L67" s="83">
        <v>0</v>
      </c>
      <c r="M67" s="83">
        <v>0</v>
      </c>
      <c r="N67" s="83">
        <v>0</v>
      </c>
      <c r="O67" s="83">
        <v>0</v>
      </c>
      <c r="P67" s="84">
        <f t="shared" si="0"/>
        <v>49042.239999999998</v>
      </c>
      <c r="Q67" s="75" t="s">
        <v>104</v>
      </c>
    </row>
    <row r="68" spans="1:17" ht="165.75">
      <c r="A68" s="74">
        <v>63</v>
      </c>
      <c r="B68" s="75" t="s">
        <v>284</v>
      </c>
      <c r="C68" s="93" t="s">
        <v>285</v>
      </c>
      <c r="D68" s="85" t="s">
        <v>286</v>
      </c>
      <c r="E68" s="77" t="s">
        <v>117</v>
      </c>
      <c r="F68" s="86">
        <v>98962.240000000005</v>
      </c>
      <c r="G68" s="87">
        <v>98962.240000000005</v>
      </c>
      <c r="H68" s="87">
        <v>98962.240000000005</v>
      </c>
      <c r="I68" s="88" t="s">
        <v>287</v>
      </c>
      <c r="J68" s="81">
        <v>0</v>
      </c>
      <c r="K68" s="82">
        <v>0</v>
      </c>
      <c r="L68" s="83">
        <v>0</v>
      </c>
      <c r="M68" s="83">
        <v>0</v>
      </c>
      <c r="N68" s="83">
        <v>0</v>
      </c>
      <c r="O68" s="83">
        <v>0</v>
      </c>
      <c r="P68" s="84">
        <f t="shared" si="0"/>
        <v>98962.240000000005</v>
      </c>
      <c r="Q68" s="75" t="s">
        <v>104</v>
      </c>
    </row>
    <row r="69" spans="1:17" ht="178.5">
      <c r="A69" s="74">
        <v>64</v>
      </c>
      <c r="B69" s="75" t="s">
        <v>284</v>
      </c>
      <c r="C69" s="93" t="s">
        <v>288</v>
      </c>
      <c r="D69" s="85" t="s">
        <v>289</v>
      </c>
      <c r="E69" s="77" t="s">
        <v>117</v>
      </c>
      <c r="F69" s="86">
        <v>789058.4</v>
      </c>
      <c r="G69" s="87">
        <v>789058.4</v>
      </c>
      <c r="H69" s="87">
        <v>789058.4</v>
      </c>
      <c r="I69" s="88" t="s">
        <v>287</v>
      </c>
      <c r="J69" s="81">
        <v>0</v>
      </c>
      <c r="K69" s="82">
        <v>0</v>
      </c>
      <c r="L69" s="83">
        <v>0</v>
      </c>
      <c r="M69" s="83">
        <v>0</v>
      </c>
      <c r="N69" s="83">
        <v>0</v>
      </c>
      <c r="O69" s="83">
        <v>0</v>
      </c>
      <c r="P69" s="84">
        <f t="shared" si="0"/>
        <v>789058.4</v>
      </c>
      <c r="Q69" s="75" t="s">
        <v>104</v>
      </c>
    </row>
    <row r="70" spans="1:17" ht="178.5">
      <c r="A70" s="74">
        <v>65</v>
      </c>
      <c r="B70" s="75" t="s">
        <v>284</v>
      </c>
      <c r="C70" s="93" t="s">
        <v>290</v>
      </c>
      <c r="D70" s="93" t="s">
        <v>291</v>
      </c>
      <c r="E70" s="77" t="s">
        <v>117</v>
      </c>
      <c r="F70" s="86">
        <v>24553.360000000001</v>
      </c>
      <c r="G70" s="87">
        <v>24553.360000000001</v>
      </c>
      <c r="H70" s="87">
        <v>24553.360000000001</v>
      </c>
      <c r="I70" s="88" t="s">
        <v>287</v>
      </c>
      <c r="J70" s="81">
        <v>0</v>
      </c>
      <c r="K70" s="82">
        <v>0</v>
      </c>
      <c r="L70" s="83">
        <v>0</v>
      </c>
      <c r="M70" s="83">
        <v>0</v>
      </c>
      <c r="N70" s="83">
        <v>0</v>
      </c>
      <c r="O70" s="83">
        <v>0</v>
      </c>
      <c r="P70" s="84">
        <f t="shared" ref="P70:P133" si="2">H70-L70-M70-N70-O70</f>
        <v>24553.360000000001</v>
      </c>
      <c r="Q70" s="75" t="s">
        <v>104</v>
      </c>
    </row>
    <row r="71" spans="1:17" ht="165.75">
      <c r="A71" s="74">
        <v>66</v>
      </c>
      <c r="B71" s="75" t="s">
        <v>284</v>
      </c>
      <c r="C71" s="93" t="s">
        <v>292</v>
      </c>
      <c r="D71" s="93" t="s">
        <v>293</v>
      </c>
      <c r="E71" s="77" t="s">
        <v>117</v>
      </c>
      <c r="F71" s="86">
        <v>287119.03999999998</v>
      </c>
      <c r="G71" s="87">
        <v>287119.03999999998</v>
      </c>
      <c r="H71" s="87">
        <v>287119.03999999998</v>
      </c>
      <c r="I71" s="88" t="s">
        <v>287</v>
      </c>
      <c r="J71" s="81">
        <v>0</v>
      </c>
      <c r="K71" s="82">
        <v>0</v>
      </c>
      <c r="L71" s="83">
        <v>0</v>
      </c>
      <c r="M71" s="83">
        <v>0</v>
      </c>
      <c r="N71" s="83">
        <v>0</v>
      </c>
      <c r="O71" s="83">
        <v>0</v>
      </c>
      <c r="P71" s="84">
        <f t="shared" si="2"/>
        <v>287119.03999999998</v>
      </c>
      <c r="Q71" s="75" t="s">
        <v>104</v>
      </c>
    </row>
    <row r="72" spans="1:17" ht="165.75">
      <c r="A72" s="74">
        <v>67</v>
      </c>
      <c r="B72" s="75" t="s">
        <v>284</v>
      </c>
      <c r="C72" s="93" t="s">
        <v>294</v>
      </c>
      <c r="D72" s="93" t="s">
        <v>295</v>
      </c>
      <c r="E72" s="77" t="s">
        <v>117</v>
      </c>
      <c r="F72" s="86">
        <v>67370.16</v>
      </c>
      <c r="G72" s="87">
        <v>67370.16</v>
      </c>
      <c r="H72" s="87">
        <v>67370.16</v>
      </c>
      <c r="I72" s="88" t="s">
        <v>287</v>
      </c>
      <c r="J72" s="81">
        <v>0</v>
      </c>
      <c r="K72" s="82">
        <v>0</v>
      </c>
      <c r="L72" s="83">
        <v>0</v>
      </c>
      <c r="M72" s="83">
        <v>0</v>
      </c>
      <c r="N72" s="83">
        <v>0</v>
      </c>
      <c r="O72" s="83">
        <v>0</v>
      </c>
      <c r="P72" s="84">
        <f t="shared" si="2"/>
        <v>67370.16</v>
      </c>
      <c r="Q72" s="75" t="s">
        <v>104</v>
      </c>
    </row>
    <row r="73" spans="1:17" ht="178.5">
      <c r="A73" s="74">
        <v>68</v>
      </c>
      <c r="B73" s="74" t="s">
        <v>296</v>
      </c>
      <c r="C73" s="93" t="s">
        <v>297</v>
      </c>
      <c r="D73" s="93" t="s">
        <v>298</v>
      </c>
      <c r="E73" s="77" t="s">
        <v>117</v>
      </c>
      <c r="F73" s="86">
        <v>62400</v>
      </c>
      <c r="G73" s="87">
        <v>62400</v>
      </c>
      <c r="H73" s="87">
        <v>62400</v>
      </c>
      <c r="I73" s="88">
        <v>43151</v>
      </c>
      <c r="J73" s="81">
        <v>1</v>
      </c>
      <c r="K73" s="82">
        <v>1</v>
      </c>
      <c r="L73" s="83">
        <v>0</v>
      </c>
      <c r="M73" s="83">
        <v>0</v>
      </c>
      <c r="N73" s="83">
        <v>60000</v>
      </c>
      <c r="O73" s="83"/>
      <c r="P73" s="84">
        <f t="shared" si="2"/>
        <v>2400</v>
      </c>
      <c r="Q73" s="75" t="s">
        <v>104</v>
      </c>
    </row>
    <row r="74" spans="1:17" ht="165.75">
      <c r="A74" s="74">
        <v>69</v>
      </c>
      <c r="B74" s="74" t="s">
        <v>299</v>
      </c>
      <c r="C74" s="93" t="s">
        <v>300</v>
      </c>
      <c r="D74" s="93" t="s">
        <v>301</v>
      </c>
      <c r="E74" s="77" t="s">
        <v>117</v>
      </c>
      <c r="F74" s="86">
        <v>10773.36</v>
      </c>
      <c r="G74" s="87">
        <v>10773.36</v>
      </c>
      <c r="H74" s="87">
        <v>10773.36</v>
      </c>
      <c r="I74" s="88">
        <v>42947</v>
      </c>
      <c r="J74" s="81">
        <v>1</v>
      </c>
      <c r="K74" s="82">
        <v>1</v>
      </c>
      <c r="L74" s="83"/>
      <c r="M74" s="83">
        <f>2075+12095</f>
        <v>14170</v>
      </c>
      <c r="N74" s="83"/>
      <c r="O74" s="83"/>
      <c r="P74" s="84">
        <f t="shared" si="2"/>
        <v>-3396.6399999999994</v>
      </c>
      <c r="Q74" s="75" t="s">
        <v>104</v>
      </c>
    </row>
    <row r="75" spans="1:17" ht="229.5">
      <c r="A75" s="74">
        <v>70</v>
      </c>
      <c r="B75" s="74" t="s">
        <v>302</v>
      </c>
      <c r="C75" s="93" t="s">
        <v>303</v>
      </c>
      <c r="D75" s="85" t="s">
        <v>304</v>
      </c>
      <c r="E75" s="77" t="s">
        <v>117</v>
      </c>
      <c r="F75" s="86">
        <v>208000</v>
      </c>
      <c r="G75" s="87">
        <v>208000</v>
      </c>
      <c r="H75" s="87">
        <v>208000</v>
      </c>
      <c r="I75" s="88">
        <v>42927</v>
      </c>
      <c r="J75" s="81">
        <v>1</v>
      </c>
      <c r="K75" s="82">
        <v>1</v>
      </c>
      <c r="L75" s="83">
        <v>0</v>
      </c>
      <c r="M75" s="83">
        <v>99302</v>
      </c>
      <c r="N75" s="83">
        <v>0</v>
      </c>
      <c r="O75" s="83"/>
      <c r="P75" s="84">
        <f t="shared" si="2"/>
        <v>108698</v>
      </c>
      <c r="Q75" s="75" t="s">
        <v>104</v>
      </c>
    </row>
    <row r="76" spans="1:17" ht="191.25">
      <c r="A76" s="74">
        <v>71</v>
      </c>
      <c r="B76" s="74" t="s">
        <v>305</v>
      </c>
      <c r="C76" s="85" t="s">
        <v>306</v>
      </c>
      <c r="D76" s="85" t="s">
        <v>307</v>
      </c>
      <c r="E76" s="77" t="s">
        <v>117</v>
      </c>
      <c r="F76" s="86">
        <v>442000</v>
      </c>
      <c r="G76" s="87">
        <v>442000</v>
      </c>
      <c r="H76" s="87">
        <v>442000</v>
      </c>
      <c r="I76" s="88" t="s">
        <v>122</v>
      </c>
      <c r="J76" s="81">
        <v>0</v>
      </c>
      <c r="K76" s="82">
        <v>0</v>
      </c>
      <c r="L76" s="90">
        <v>17600</v>
      </c>
      <c r="M76" s="83">
        <v>0</v>
      </c>
      <c r="N76" s="90"/>
      <c r="O76" s="83"/>
      <c r="P76" s="84">
        <f t="shared" si="2"/>
        <v>424400</v>
      </c>
      <c r="Q76" s="75" t="s">
        <v>104</v>
      </c>
    </row>
    <row r="77" spans="1:17" ht="178.5">
      <c r="A77" s="74">
        <v>72</v>
      </c>
      <c r="B77" s="74" t="s">
        <v>308</v>
      </c>
      <c r="C77" s="93" t="s">
        <v>309</v>
      </c>
      <c r="D77" s="85" t="s">
        <v>304</v>
      </c>
      <c r="E77" s="77" t="s">
        <v>117</v>
      </c>
      <c r="F77" s="86">
        <v>343698.16</v>
      </c>
      <c r="G77" s="87">
        <v>343698.16</v>
      </c>
      <c r="H77" s="87">
        <v>343698.16</v>
      </c>
      <c r="I77" s="88">
        <v>43190</v>
      </c>
      <c r="J77" s="81">
        <v>1</v>
      </c>
      <c r="K77" s="82">
        <v>0</v>
      </c>
      <c r="L77" s="83">
        <v>0</v>
      </c>
      <c r="M77" s="83">
        <v>0</v>
      </c>
      <c r="N77" s="83">
        <v>0</v>
      </c>
      <c r="O77" s="83">
        <v>0</v>
      </c>
      <c r="P77" s="84">
        <f t="shared" si="2"/>
        <v>343698.16</v>
      </c>
      <c r="Q77" s="75" t="s">
        <v>104</v>
      </c>
    </row>
    <row r="78" spans="1:17" ht="153">
      <c r="A78" s="74">
        <v>73</v>
      </c>
      <c r="B78" s="74" t="s">
        <v>310</v>
      </c>
      <c r="C78" s="93" t="s">
        <v>311</v>
      </c>
      <c r="D78" s="85" t="s">
        <v>312</v>
      </c>
      <c r="E78" s="77" t="s">
        <v>117</v>
      </c>
      <c r="F78" s="86">
        <v>153180.56</v>
      </c>
      <c r="G78" s="87">
        <v>153180.56</v>
      </c>
      <c r="H78" s="87">
        <v>153180.56</v>
      </c>
      <c r="I78" s="80" t="s">
        <v>313</v>
      </c>
      <c r="J78" s="81">
        <v>0</v>
      </c>
      <c r="K78" s="82">
        <v>0</v>
      </c>
      <c r="L78" s="83">
        <v>0</v>
      </c>
      <c r="M78" s="83">
        <v>0</v>
      </c>
      <c r="N78" s="83">
        <v>0</v>
      </c>
      <c r="O78" s="83">
        <v>0</v>
      </c>
      <c r="P78" s="84">
        <f t="shared" si="2"/>
        <v>153180.56</v>
      </c>
      <c r="Q78" s="75" t="s">
        <v>104</v>
      </c>
    </row>
    <row r="79" spans="1:17" ht="178.5">
      <c r="A79" s="74">
        <v>74</v>
      </c>
      <c r="B79" s="74" t="s">
        <v>314</v>
      </c>
      <c r="C79" s="93" t="s">
        <v>315</v>
      </c>
      <c r="D79" s="93" t="s">
        <v>316</v>
      </c>
      <c r="E79" s="77" t="s">
        <v>117</v>
      </c>
      <c r="F79" s="86">
        <v>40278.160000000003</v>
      </c>
      <c r="G79" s="87">
        <v>40278.160000000003</v>
      </c>
      <c r="H79" s="87">
        <v>40278.160000000003</v>
      </c>
      <c r="I79" s="80" t="s">
        <v>313</v>
      </c>
      <c r="J79" s="81">
        <v>0</v>
      </c>
      <c r="K79" s="82">
        <v>0</v>
      </c>
      <c r="L79" s="83">
        <v>0</v>
      </c>
      <c r="M79" s="83">
        <v>0</v>
      </c>
      <c r="N79" s="83">
        <v>0</v>
      </c>
      <c r="O79" s="83">
        <v>0</v>
      </c>
      <c r="P79" s="84">
        <f t="shared" si="2"/>
        <v>40278.160000000003</v>
      </c>
      <c r="Q79" s="75" t="s">
        <v>104</v>
      </c>
    </row>
    <row r="80" spans="1:17" ht="178.5">
      <c r="A80" s="74">
        <v>75</v>
      </c>
      <c r="B80" s="74" t="s">
        <v>317</v>
      </c>
      <c r="C80" s="93" t="s">
        <v>318</v>
      </c>
      <c r="D80" s="85" t="s">
        <v>319</v>
      </c>
      <c r="E80" s="77" t="s">
        <v>117</v>
      </c>
      <c r="F80" s="86">
        <v>575051.36</v>
      </c>
      <c r="G80" s="87">
        <v>575051.36</v>
      </c>
      <c r="H80" s="87">
        <v>575051.36</v>
      </c>
      <c r="I80" s="80" t="s">
        <v>313</v>
      </c>
      <c r="J80" s="81">
        <v>0</v>
      </c>
      <c r="K80" s="82">
        <v>0</v>
      </c>
      <c r="L80" s="83">
        <v>0</v>
      </c>
      <c r="M80" s="83">
        <v>0</v>
      </c>
      <c r="N80" s="83">
        <v>0</v>
      </c>
      <c r="O80" s="83">
        <v>0</v>
      </c>
      <c r="P80" s="84">
        <f t="shared" si="2"/>
        <v>575051.36</v>
      </c>
      <c r="Q80" s="75" t="s">
        <v>104</v>
      </c>
    </row>
    <row r="81" spans="1:17" ht="165.75">
      <c r="A81" s="74">
        <v>76</v>
      </c>
      <c r="B81" s="74" t="s">
        <v>320</v>
      </c>
      <c r="C81" s="93" t="s">
        <v>321</v>
      </c>
      <c r="D81" s="93" t="s">
        <v>322</v>
      </c>
      <c r="E81" s="77" t="s">
        <v>117</v>
      </c>
      <c r="F81" s="86">
        <v>17077.84</v>
      </c>
      <c r="G81" s="87">
        <v>17077.84</v>
      </c>
      <c r="H81" s="87">
        <v>17077.84</v>
      </c>
      <c r="I81" s="80" t="s">
        <v>313</v>
      </c>
      <c r="J81" s="81">
        <v>0</v>
      </c>
      <c r="K81" s="82">
        <v>0</v>
      </c>
      <c r="L81" s="83">
        <v>0</v>
      </c>
      <c r="M81" s="83">
        <v>0</v>
      </c>
      <c r="N81" s="83">
        <v>0</v>
      </c>
      <c r="O81" s="83">
        <v>0</v>
      </c>
      <c r="P81" s="84">
        <f t="shared" si="2"/>
        <v>17077.84</v>
      </c>
      <c r="Q81" s="75" t="s">
        <v>104</v>
      </c>
    </row>
    <row r="82" spans="1:17" ht="178.5">
      <c r="A82" s="74">
        <v>77</v>
      </c>
      <c r="B82" s="74" t="s">
        <v>323</v>
      </c>
      <c r="C82" s="93" t="s">
        <v>324</v>
      </c>
      <c r="D82" s="85" t="s">
        <v>325</v>
      </c>
      <c r="E82" s="77" t="s">
        <v>117</v>
      </c>
      <c r="F82" s="86">
        <v>260000</v>
      </c>
      <c r="G82" s="87">
        <v>260000</v>
      </c>
      <c r="H82" s="87">
        <v>260000</v>
      </c>
      <c r="I82" s="88">
        <v>42989</v>
      </c>
      <c r="J82" s="81">
        <v>1</v>
      </c>
      <c r="K82" s="82">
        <v>1</v>
      </c>
      <c r="L82" s="83"/>
      <c r="M82" s="83">
        <v>87000</v>
      </c>
      <c r="N82" s="83"/>
      <c r="O82" s="83"/>
      <c r="P82" s="84">
        <f t="shared" si="2"/>
        <v>173000</v>
      </c>
      <c r="Q82" s="75" t="s">
        <v>104</v>
      </c>
    </row>
    <row r="83" spans="1:17" ht="191.25">
      <c r="A83" s="74">
        <v>78</v>
      </c>
      <c r="B83" s="74" t="s">
        <v>326</v>
      </c>
      <c r="C83" s="93" t="s">
        <v>327</v>
      </c>
      <c r="D83" s="93" t="s">
        <v>328</v>
      </c>
      <c r="E83" s="77" t="s">
        <v>117</v>
      </c>
      <c r="F83" s="86">
        <v>57117.84</v>
      </c>
      <c r="G83" s="87">
        <v>57117.84</v>
      </c>
      <c r="H83" s="87">
        <v>57117.84</v>
      </c>
      <c r="I83" s="88">
        <v>42933</v>
      </c>
      <c r="J83" s="81">
        <v>1</v>
      </c>
      <c r="K83" s="82">
        <v>1</v>
      </c>
      <c r="L83" s="83"/>
      <c r="M83" s="83">
        <v>15080</v>
      </c>
      <c r="N83" s="83"/>
      <c r="O83" s="83"/>
      <c r="P83" s="84">
        <f t="shared" si="2"/>
        <v>42037.84</v>
      </c>
      <c r="Q83" s="75" t="s">
        <v>104</v>
      </c>
    </row>
    <row r="84" spans="1:17" ht="165.75">
      <c r="A84" s="74">
        <v>79</v>
      </c>
      <c r="B84" s="74" t="s">
        <v>329</v>
      </c>
      <c r="C84" s="93" t="s">
        <v>330</v>
      </c>
      <c r="D84" s="85" t="s">
        <v>331</v>
      </c>
      <c r="E84" s="77" t="s">
        <v>117</v>
      </c>
      <c r="F84" s="86">
        <v>22046.959999999999</v>
      </c>
      <c r="G84" s="87">
        <v>22046.959999999999</v>
      </c>
      <c r="H84" s="87">
        <v>22046.959999999999</v>
      </c>
      <c r="I84" s="88">
        <v>43220</v>
      </c>
      <c r="J84" s="81">
        <v>1</v>
      </c>
      <c r="K84" s="82">
        <v>0</v>
      </c>
      <c r="L84" s="83">
        <v>19579.099999999999</v>
      </c>
      <c r="M84" s="83">
        <v>0</v>
      </c>
      <c r="N84" s="83">
        <v>0</v>
      </c>
      <c r="O84" s="83">
        <v>0</v>
      </c>
      <c r="P84" s="84">
        <f t="shared" si="2"/>
        <v>2467.8600000000006</v>
      </c>
      <c r="Q84" s="75" t="s">
        <v>104</v>
      </c>
    </row>
    <row r="85" spans="1:17" ht="191.25">
      <c r="A85" s="74">
        <v>80</v>
      </c>
      <c r="B85" s="74" t="s">
        <v>332</v>
      </c>
      <c r="C85" s="93" t="s">
        <v>333</v>
      </c>
      <c r="D85" s="93" t="s">
        <v>334</v>
      </c>
      <c r="E85" s="77" t="s">
        <v>117</v>
      </c>
      <c r="F85" s="86">
        <v>12728.56</v>
      </c>
      <c r="G85" s="87">
        <v>12728.56</v>
      </c>
      <c r="H85" s="87">
        <v>12728.56</v>
      </c>
      <c r="I85" s="88">
        <v>43142</v>
      </c>
      <c r="J85" s="81">
        <v>1</v>
      </c>
      <c r="K85" s="82">
        <v>1</v>
      </c>
      <c r="L85" s="83">
        <v>11480</v>
      </c>
      <c r="M85" s="83">
        <v>0</v>
      </c>
      <c r="N85" s="83">
        <v>0</v>
      </c>
      <c r="O85" s="83">
        <v>0</v>
      </c>
      <c r="P85" s="84">
        <f t="shared" si="2"/>
        <v>1248.5599999999995</v>
      </c>
      <c r="Q85" s="75" t="s">
        <v>104</v>
      </c>
    </row>
    <row r="86" spans="1:17" ht="191.25">
      <c r="A86" s="74">
        <v>81</v>
      </c>
      <c r="B86" s="75" t="s">
        <v>335</v>
      </c>
      <c r="C86" s="93" t="s">
        <v>336</v>
      </c>
      <c r="D86" s="85" t="s">
        <v>304</v>
      </c>
      <c r="E86" s="77" t="s">
        <v>117</v>
      </c>
      <c r="F86" s="86">
        <v>220581.92</v>
      </c>
      <c r="G86" s="87">
        <v>220581.92</v>
      </c>
      <c r="H86" s="87">
        <v>220581.92</v>
      </c>
      <c r="I86" s="88">
        <v>43190</v>
      </c>
      <c r="J86" s="81">
        <v>1</v>
      </c>
      <c r="K86" s="82">
        <v>0</v>
      </c>
      <c r="L86" s="83">
        <v>0</v>
      </c>
      <c r="M86" s="83">
        <v>0</v>
      </c>
      <c r="N86" s="83">
        <v>0</v>
      </c>
      <c r="O86" s="83">
        <v>0</v>
      </c>
      <c r="P86" s="84">
        <f t="shared" si="2"/>
        <v>220581.92</v>
      </c>
      <c r="Q86" s="75" t="s">
        <v>104</v>
      </c>
    </row>
    <row r="87" spans="1:17" ht="165.75">
      <c r="A87" s="74">
        <v>82</v>
      </c>
      <c r="B87" s="75" t="s">
        <v>337</v>
      </c>
      <c r="C87" s="85" t="s">
        <v>338</v>
      </c>
      <c r="D87" s="85" t="s">
        <v>339</v>
      </c>
      <c r="E87" s="77" t="s">
        <v>117</v>
      </c>
      <c r="F87" s="86">
        <v>389896.32</v>
      </c>
      <c r="G87" s="87">
        <v>389896.32</v>
      </c>
      <c r="H87" s="87">
        <v>389896.32</v>
      </c>
      <c r="I87" s="88">
        <v>43190</v>
      </c>
      <c r="J87" s="81">
        <v>0.9</v>
      </c>
      <c r="K87" s="82">
        <v>0</v>
      </c>
      <c r="L87" s="83">
        <v>0</v>
      </c>
      <c r="M87" s="83">
        <v>0</v>
      </c>
      <c r="N87" s="83">
        <v>0</v>
      </c>
      <c r="O87" s="83">
        <v>0</v>
      </c>
      <c r="P87" s="84">
        <f t="shared" si="2"/>
        <v>389896.32</v>
      </c>
      <c r="Q87" s="75" t="s">
        <v>104</v>
      </c>
    </row>
    <row r="88" spans="1:17" ht="178.5">
      <c r="A88" s="74">
        <v>83</v>
      </c>
      <c r="B88" s="75" t="s">
        <v>340</v>
      </c>
      <c r="C88" s="85" t="s">
        <v>341</v>
      </c>
      <c r="D88" s="85" t="s">
        <v>304</v>
      </c>
      <c r="E88" s="77" t="s">
        <v>117</v>
      </c>
      <c r="F88" s="86">
        <v>373251.84000000003</v>
      </c>
      <c r="G88" s="87">
        <v>373251.84000000003</v>
      </c>
      <c r="H88" s="87">
        <v>373251.84000000003</v>
      </c>
      <c r="I88" s="88">
        <v>43190</v>
      </c>
      <c r="J88" s="81">
        <v>1</v>
      </c>
      <c r="K88" s="82">
        <v>0</v>
      </c>
      <c r="L88" s="83">
        <v>32605.18</v>
      </c>
      <c r="M88" s="83">
        <v>0</v>
      </c>
      <c r="N88" s="83">
        <v>0</v>
      </c>
      <c r="O88" s="83">
        <v>0</v>
      </c>
      <c r="P88" s="84">
        <f t="shared" si="2"/>
        <v>340646.66000000003</v>
      </c>
      <c r="Q88" s="75" t="s">
        <v>104</v>
      </c>
    </row>
    <row r="89" spans="1:17" ht="165.75">
      <c r="A89" s="74">
        <v>84</v>
      </c>
      <c r="B89" s="74" t="s">
        <v>342</v>
      </c>
      <c r="C89" s="93" t="s">
        <v>343</v>
      </c>
      <c r="D89" s="85" t="s">
        <v>319</v>
      </c>
      <c r="E89" s="77" t="s">
        <v>117</v>
      </c>
      <c r="F89" s="86">
        <v>567938.80000000005</v>
      </c>
      <c r="G89" s="87">
        <v>567938.80000000005</v>
      </c>
      <c r="H89" s="87">
        <v>567938.80000000005</v>
      </c>
      <c r="I89" s="88" t="s">
        <v>287</v>
      </c>
      <c r="J89" s="81">
        <v>0.05</v>
      </c>
      <c r="K89" s="82">
        <v>0</v>
      </c>
      <c r="L89" s="83">
        <v>0</v>
      </c>
      <c r="M89" s="83">
        <v>0</v>
      </c>
      <c r="N89" s="83">
        <v>0</v>
      </c>
      <c r="O89" s="83">
        <v>0</v>
      </c>
      <c r="P89" s="84">
        <f t="shared" si="2"/>
        <v>567938.80000000005</v>
      </c>
      <c r="Q89" s="75" t="s">
        <v>104</v>
      </c>
    </row>
    <row r="90" spans="1:17" ht="178.5">
      <c r="A90" s="74">
        <v>85</v>
      </c>
      <c r="B90" s="74" t="s">
        <v>344</v>
      </c>
      <c r="C90" s="93" t="s">
        <v>345</v>
      </c>
      <c r="D90" s="93" t="s">
        <v>346</v>
      </c>
      <c r="E90" s="77" t="s">
        <v>117</v>
      </c>
      <c r="F90" s="86">
        <v>137846.79999999999</v>
      </c>
      <c r="G90" s="87">
        <v>137846.79999999999</v>
      </c>
      <c r="H90" s="87">
        <v>137846.79999999999</v>
      </c>
      <c r="I90" s="80" t="s">
        <v>313</v>
      </c>
      <c r="J90" s="81">
        <v>0.2</v>
      </c>
      <c r="K90" s="82">
        <v>0</v>
      </c>
      <c r="L90" s="83">
        <v>0</v>
      </c>
      <c r="M90" s="83">
        <v>0</v>
      </c>
      <c r="N90" s="83">
        <v>0</v>
      </c>
      <c r="O90" s="83">
        <v>0</v>
      </c>
      <c r="P90" s="84">
        <f t="shared" si="2"/>
        <v>137846.79999999999</v>
      </c>
      <c r="Q90" s="75" t="s">
        <v>104</v>
      </c>
    </row>
    <row r="91" spans="1:17" ht="216.75">
      <c r="A91" s="74">
        <v>86</v>
      </c>
      <c r="B91" s="74" t="s">
        <v>347</v>
      </c>
      <c r="C91" s="85" t="s">
        <v>348</v>
      </c>
      <c r="D91" s="85" t="s">
        <v>319</v>
      </c>
      <c r="E91" s="77" t="s">
        <v>117</v>
      </c>
      <c r="F91" s="86">
        <v>186283.86</v>
      </c>
      <c r="G91" s="87">
        <v>186283.86</v>
      </c>
      <c r="H91" s="87">
        <v>186283.86</v>
      </c>
      <c r="I91" s="88" t="s">
        <v>287</v>
      </c>
      <c r="J91" s="81">
        <v>0.1</v>
      </c>
      <c r="K91" s="82">
        <v>0</v>
      </c>
      <c r="L91" s="83">
        <v>0</v>
      </c>
      <c r="M91" s="83">
        <v>0</v>
      </c>
      <c r="N91" s="83">
        <v>0</v>
      </c>
      <c r="O91" s="83">
        <v>0</v>
      </c>
      <c r="P91" s="84">
        <f t="shared" si="2"/>
        <v>186283.86</v>
      </c>
      <c r="Q91" s="75" t="s">
        <v>104</v>
      </c>
    </row>
    <row r="92" spans="1:17" ht="191.25">
      <c r="A92" s="74">
        <v>87</v>
      </c>
      <c r="B92" s="74" t="s">
        <v>347</v>
      </c>
      <c r="C92" s="85" t="s">
        <v>349</v>
      </c>
      <c r="D92" s="85" t="s">
        <v>350</v>
      </c>
      <c r="E92" s="77" t="s">
        <v>117</v>
      </c>
      <c r="F92" s="86">
        <v>150000</v>
      </c>
      <c r="G92" s="87">
        <v>150000</v>
      </c>
      <c r="H92" s="87">
        <v>150000</v>
      </c>
      <c r="I92" s="88" t="s">
        <v>287</v>
      </c>
      <c r="J92" s="81">
        <v>0.1</v>
      </c>
      <c r="K92" s="82">
        <v>0</v>
      </c>
      <c r="L92" s="83">
        <v>0</v>
      </c>
      <c r="M92" s="83">
        <v>0</v>
      </c>
      <c r="N92" s="83">
        <v>0</v>
      </c>
      <c r="O92" s="83">
        <v>0</v>
      </c>
      <c r="P92" s="84">
        <f t="shared" si="2"/>
        <v>150000</v>
      </c>
      <c r="Q92" s="75" t="s">
        <v>104</v>
      </c>
    </row>
    <row r="93" spans="1:17" ht="216.75">
      <c r="A93" s="74">
        <v>88</v>
      </c>
      <c r="B93" s="74" t="s">
        <v>351</v>
      </c>
      <c r="C93" s="85" t="s">
        <v>352</v>
      </c>
      <c r="D93" s="85" t="s">
        <v>353</v>
      </c>
      <c r="E93" s="77" t="s">
        <v>117</v>
      </c>
      <c r="F93" s="86">
        <v>125000</v>
      </c>
      <c r="G93" s="87">
        <v>125000</v>
      </c>
      <c r="H93" s="87">
        <v>125000</v>
      </c>
      <c r="I93" s="88">
        <v>43190</v>
      </c>
      <c r="J93" s="81">
        <v>1</v>
      </c>
      <c r="K93" s="82">
        <v>0</v>
      </c>
      <c r="L93" s="83">
        <v>0</v>
      </c>
      <c r="M93" s="83">
        <v>0</v>
      </c>
      <c r="N93" s="83">
        <v>0</v>
      </c>
      <c r="O93" s="83">
        <v>0</v>
      </c>
      <c r="P93" s="84">
        <f t="shared" si="2"/>
        <v>125000</v>
      </c>
      <c r="Q93" s="75" t="s">
        <v>104</v>
      </c>
    </row>
    <row r="94" spans="1:17" ht="191.25">
      <c r="A94" s="74">
        <v>89</v>
      </c>
      <c r="B94" s="74" t="s">
        <v>347</v>
      </c>
      <c r="C94" s="85" t="s">
        <v>354</v>
      </c>
      <c r="D94" s="85" t="s">
        <v>312</v>
      </c>
      <c r="E94" s="77" t="s">
        <v>117</v>
      </c>
      <c r="F94" s="86">
        <v>49622.559999999998</v>
      </c>
      <c r="G94" s="87">
        <v>49622.559999999998</v>
      </c>
      <c r="H94" s="87">
        <v>49622.559999999998</v>
      </c>
      <c r="I94" s="88" t="s">
        <v>287</v>
      </c>
      <c r="J94" s="81">
        <v>0.1</v>
      </c>
      <c r="K94" s="82">
        <v>0</v>
      </c>
      <c r="L94" s="83">
        <v>0</v>
      </c>
      <c r="M94" s="83">
        <v>0</v>
      </c>
      <c r="N94" s="83">
        <v>0</v>
      </c>
      <c r="O94" s="83">
        <v>0</v>
      </c>
      <c r="P94" s="84">
        <f t="shared" si="2"/>
        <v>49622.559999999998</v>
      </c>
      <c r="Q94" s="75" t="s">
        <v>104</v>
      </c>
    </row>
    <row r="95" spans="1:17" ht="178.5">
      <c r="A95" s="74">
        <v>90</v>
      </c>
      <c r="B95" s="74" t="s">
        <v>347</v>
      </c>
      <c r="C95" s="85" t="s">
        <v>355</v>
      </c>
      <c r="D95" s="85" t="s">
        <v>356</v>
      </c>
      <c r="E95" s="77" t="s">
        <v>117</v>
      </c>
      <c r="F95" s="86">
        <v>9984</v>
      </c>
      <c r="G95" s="87">
        <v>9984</v>
      </c>
      <c r="H95" s="87">
        <v>9984</v>
      </c>
      <c r="I95" s="88" t="s">
        <v>287</v>
      </c>
      <c r="J95" s="81">
        <v>0.1</v>
      </c>
      <c r="K95" s="82">
        <v>0</v>
      </c>
      <c r="L95" s="83">
        <v>0</v>
      </c>
      <c r="M95" s="83">
        <v>0</v>
      </c>
      <c r="N95" s="83">
        <v>0</v>
      </c>
      <c r="O95" s="83">
        <v>0</v>
      </c>
      <c r="P95" s="84">
        <f t="shared" si="2"/>
        <v>9984</v>
      </c>
      <c r="Q95" s="75" t="s">
        <v>104</v>
      </c>
    </row>
    <row r="96" spans="1:17" ht="178.5">
      <c r="A96" s="74">
        <v>91</v>
      </c>
      <c r="B96" s="74" t="s">
        <v>347</v>
      </c>
      <c r="C96" s="85" t="s">
        <v>357</v>
      </c>
      <c r="D96" s="85" t="s">
        <v>286</v>
      </c>
      <c r="E96" s="77" t="s">
        <v>117</v>
      </c>
      <c r="F96" s="86">
        <v>4285.84</v>
      </c>
      <c r="G96" s="87">
        <v>4285.84</v>
      </c>
      <c r="H96" s="87">
        <v>4285.84</v>
      </c>
      <c r="I96" s="88" t="s">
        <v>287</v>
      </c>
      <c r="J96" s="81">
        <v>0.1</v>
      </c>
      <c r="K96" s="82">
        <v>0</v>
      </c>
      <c r="L96" s="83">
        <v>0</v>
      </c>
      <c r="M96" s="83">
        <v>0</v>
      </c>
      <c r="N96" s="83">
        <v>0</v>
      </c>
      <c r="O96" s="83">
        <v>0</v>
      </c>
      <c r="P96" s="84">
        <f t="shared" si="2"/>
        <v>4285.84</v>
      </c>
      <c r="Q96" s="75" t="s">
        <v>104</v>
      </c>
    </row>
    <row r="97" spans="1:17" ht="204">
      <c r="A97" s="74">
        <v>92</v>
      </c>
      <c r="B97" s="74" t="s">
        <v>347</v>
      </c>
      <c r="C97" s="85" t="s">
        <v>358</v>
      </c>
      <c r="D97" s="85" t="s">
        <v>328</v>
      </c>
      <c r="E97" s="77" t="s">
        <v>117</v>
      </c>
      <c r="F97" s="86">
        <v>20368.400000000001</v>
      </c>
      <c r="G97" s="87">
        <v>20368.400000000001</v>
      </c>
      <c r="H97" s="87">
        <v>20368.400000000001</v>
      </c>
      <c r="I97" s="88" t="s">
        <v>287</v>
      </c>
      <c r="J97" s="81">
        <v>0.1</v>
      </c>
      <c r="K97" s="82">
        <v>0</v>
      </c>
      <c r="L97" s="83">
        <v>0</v>
      </c>
      <c r="M97" s="83">
        <v>0</v>
      </c>
      <c r="N97" s="83">
        <v>0</v>
      </c>
      <c r="O97" s="83">
        <v>0</v>
      </c>
      <c r="P97" s="84">
        <f t="shared" si="2"/>
        <v>20368.400000000001</v>
      </c>
      <c r="Q97" s="75" t="s">
        <v>104</v>
      </c>
    </row>
    <row r="98" spans="1:17" ht="165.75">
      <c r="A98" s="74">
        <v>93</v>
      </c>
      <c r="B98" s="74" t="s">
        <v>359</v>
      </c>
      <c r="C98" s="93" t="s">
        <v>360</v>
      </c>
      <c r="D98" s="93" t="s">
        <v>361</v>
      </c>
      <c r="E98" s="77" t="s">
        <v>101</v>
      </c>
      <c r="F98" s="86">
        <v>260</v>
      </c>
      <c r="G98" s="87">
        <v>260</v>
      </c>
      <c r="H98" s="87">
        <v>260</v>
      </c>
      <c r="I98" s="88">
        <v>42535</v>
      </c>
      <c r="J98" s="81">
        <v>1</v>
      </c>
      <c r="K98" s="82">
        <v>1</v>
      </c>
      <c r="L98" s="83">
        <v>0</v>
      </c>
      <c r="M98" s="83">
        <v>0</v>
      </c>
      <c r="N98" s="83">
        <v>0</v>
      </c>
      <c r="O98" s="83">
        <v>0</v>
      </c>
      <c r="P98" s="84">
        <f t="shared" si="2"/>
        <v>260</v>
      </c>
      <c r="Q98" s="75" t="s">
        <v>104</v>
      </c>
    </row>
    <row r="99" spans="1:17" ht="153">
      <c r="A99" s="74">
        <v>94</v>
      </c>
      <c r="B99" s="74" t="s">
        <v>362</v>
      </c>
      <c r="C99" s="93" t="s">
        <v>363</v>
      </c>
      <c r="D99" s="85" t="s">
        <v>331</v>
      </c>
      <c r="E99" s="77" t="s">
        <v>117</v>
      </c>
      <c r="F99" s="86">
        <v>25084.799999999999</v>
      </c>
      <c r="G99" s="87">
        <v>25084.799999999999</v>
      </c>
      <c r="H99" s="87">
        <v>25084.799999999999</v>
      </c>
      <c r="I99" s="88">
        <v>43281</v>
      </c>
      <c r="J99" s="81">
        <v>1</v>
      </c>
      <c r="K99" s="82">
        <v>0</v>
      </c>
      <c r="L99" s="83">
        <v>0</v>
      </c>
      <c r="M99" s="83">
        <v>0</v>
      </c>
      <c r="N99" s="83">
        <v>0</v>
      </c>
      <c r="O99" s="83">
        <v>0</v>
      </c>
      <c r="P99" s="84">
        <f t="shared" si="2"/>
        <v>25084.799999999999</v>
      </c>
      <c r="Q99" s="75" t="s">
        <v>104</v>
      </c>
    </row>
    <row r="100" spans="1:17" ht="178.5">
      <c r="A100" s="74">
        <v>95</v>
      </c>
      <c r="B100" s="74" t="s">
        <v>364</v>
      </c>
      <c r="C100" s="93" t="s">
        <v>365</v>
      </c>
      <c r="D100" s="93" t="s">
        <v>366</v>
      </c>
      <c r="E100" s="77" t="s">
        <v>117</v>
      </c>
      <c r="F100" s="86">
        <v>46800</v>
      </c>
      <c r="G100" s="87">
        <v>46800</v>
      </c>
      <c r="H100" s="87">
        <v>46800</v>
      </c>
      <c r="I100" s="88">
        <v>43123</v>
      </c>
      <c r="J100" s="81">
        <v>1</v>
      </c>
      <c r="K100" s="82">
        <v>1</v>
      </c>
      <c r="L100" s="83"/>
      <c r="M100" s="83">
        <v>46651</v>
      </c>
      <c r="N100" s="83"/>
      <c r="O100" s="83"/>
      <c r="P100" s="84">
        <f t="shared" si="2"/>
        <v>149</v>
      </c>
      <c r="Q100" s="75" t="s">
        <v>104</v>
      </c>
    </row>
    <row r="101" spans="1:17" ht="165.75">
      <c r="A101" s="74">
        <v>96</v>
      </c>
      <c r="B101" s="74" t="s">
        <v>367</v>
      </c>
      <c r="C101" s="93" t="s">
        <v>368</v>
      </c>
      <c r="D101" s="85" t="s">
        <v>369</v>
      </c>
      <c r="E101" s="77" t="s">
        <v>117</v>
      </c>
      <c r="F101" s="86">
        <v>291766.8</v>
      </c>
      <c r="G101" s="87">
        <v>291766.8</v>
      </c>
      <c r="H101" s="87">
        <v>291766.8</v>
      </c>
      <c r="I101" s="88">
        <v>43221</v>
      </c>
      <c r="J101" s="81">
        <v>1</v>
      </c>
      <c r="K101" s="82">
        <v>0.95</v>
      </c>
      <c r="L101" s="83">
        <v>14630</v>
      </c>
      <c r="M101" s="83">
        <v>214065</v>
      </c>
      <c r="N101" s="83"/>
      <c r="O101" s="83"/>
      <c r="P101" s="84">
        <f t="shared" si="2"/>
        <v>63071.799999999988</v>
      </c>
      <c r="Q101" s="75" t="s">
        <v>104</v>
      </c>
    </row>
    <row r="102" spans="1:17" ht="178.5">
      <c r="A102" s="74">
        <v>97</v>
      </c>
      <c r="B102" s="74" t="s">
        <v>370</v>
      </c>
      <c r="C102" s="93" t="s">
        <v>371</v>
      </c>
      <c r="D102" s="93" t="s">
        <v>328</v>
      </c>
      <c r="E102" s="77" t="s">
        <v>117</v>
      </c>
      <c r="F102" s="86">
        <v>65007.28</v>
      </c>
      <c r="G102" s="87">
        <v>65007.28</v>
      </c>
      <c r="H102" s="87">
        <v>65007.28</v>
      </c>
      <c r="I102" s="88">
        <v>43190</v>
      </c>
      <c r="J102" s="81">
        <v>0.2</v>
      </c>
      <c r="K102" s="82">
        <v>0</v>
      </c>
      <c r="L102" s="83">
        <v>0</v>
      </c>
      <c r="M102" s="83">
        <v>0</v>
      </c>
      <c r="N102" s="83">
        <v>0</v>
      </c>
      <c r="O102" s="83">
        <v>0</v>
      </c>
      <c r="P102" s="84">
        <f t="shared" si="2"/>
        <v>65007.28</v>
      </c>
      <c r="Q102" s="75" t="s">
        <v>104</v>
      </c>
    </row>
    <row r="103" spans="1:17" ht="178.5">
      <c r="A103" s="74">
        <v>98</v>
      </c>
      <c r="B103" s="75" t="s">
        <v>372</v>
      </c>
      <c r="C103" s="93" t="s">
        <v>373</v>
      </c>
      <c r="D103" s="93" t="s">
        <v>374</v>
      </c>
      <c r="E103" s="77" t="s">
        <v>117</v>
      </c>
      <c r="F103" s="86">
        <v>520000</v>
      </c>
      <c r="G103" s="87">
        <v>520000</v>
      </c>
      <c r="H103" s="87">
        <v>520000</v>
      </c>
      <c r="I103" s="88" t="s">
        <v>287</v>
      </c>
      <c r="J103" s="81">
        <v>1</v>
      </c>
      <c r="K103" s="82">
        <v>0</v>
      </c>
      <c r="L103" s="83">
        <v>0</v>
      </c>
      <c r="M103" s="83">
        <v>0</v>
      </c>
      <c r="N103" s="83">
        <v>0</v>
      </c>
      <c r="O103" s="83">
        <v>0</v>
      </c>
      <c r="P103" s="84">
        <f t="shared" si="2"/>
        <v>520000</v>
      </c>
      <c r="Q103" s="75" t="s">
        <v>104</v>
      </c>
    </row>
    <row r="104" spans="1:17" ht="165.75">
      <c r="A104" s="74">
        <v>99</v>
      </c>
      <c r="B104" s="75" t="s">
        <v>375</v>
      </c>
      <c r="C104" s="93" t="s">
        <v>376</v>
      </c>
      <c r="D104" s="93" t="s">
        <v>377</v>
      </c>
      <c r="E104" s="77" t="s">
        <v>117</v>
      </c>
      <c r="F104" s="86">
        <v>62400</v>
      </c>
      <c r="G104" s="87">
        <v>62400</v>
      </c>
      <c r="H104" s="87">
        <v>62400</v>
      </c>
      <c r="I104" s="88">
        <v>43252</v>
      </c>
      <c r="J104" s="81">
        <v>1</v>
      </c>
      <c r="K104" s="82">
        <v>0</v>
      </c>
      <c r="L104" s="83">
        <v>0</v>
      </c>
      <c r="M104" s="83">
        <v>0</v>
      </c>
      <c r="N104" s="83">
        <v>0</v>
      </c>
      <c r="O104" s="83">
        <v>0</v>
      </c>
      <c r="P104" s="84">
        <f t="shared" si="2"/>
        <v>62400</v>
      </c>
      <c r="Q104" s="75" t="s">
        <v>104</v>
      </c>
    </row>
    <row r="105" spans="1:17" ht="216.75">
      <c r="A105" s="74">
        <v>100</v>
      </c>
      <c r="B105" s="75" t="s">
        <v>378</v>
      </c>
      <c r="C105" s="85" t="s">
        <v>379</v>
      </c>
      <c r="D105" s="85" t="s">
        <v>380</v>
      </c>
      <c r="E105" s="77" t="s">
        <v>117</v>
      </c>
      <c r="F105" s="86">
        <v>0</v>
      </c>
      <c r="G105" s="87">
        <v>650000</v>
      </c>
      <c r="H105" s="87">
        <v>650000</v>
      </c>
      <c r="I105" s="80" t="s">
        <v>381</v>
      </c>
      <c r="J105" s="81">
        <v>1</v>
      </c>
      <c r="K105" s="82">
        <v>0</v>
      </c>
      <c r="L105" s="83">
        <v>0</v>
      </c>
      <c r="M105" s="83">
        <v>0</v>
      </c>
      <c r="N105" s="83">
        <v>0</v>
      </c>
      <c r="O105" s="83"/>
      <c r="P105" s="84">
        <f t="shared" si="2"/>
        <v>650000</v>
      </c>
      <c r="Q105" s="75" t="s">
        <v>104</v>
      </c>
    </row>
    <row r="106" spans="1:17" ht="229.5">
      <c r="A106" s="74">
        <v>101</v>
      </c>
      <c r="B106" s="75" t="s">
        <v>382</v>
      </c>
      <c r="C106" s="85" t="s">
        <v>383</v>
      </c>
      <c r="D106" s="77" t="s">
        <v>133</v>
      </c>
      <c r="E106" s="77" t="s">
        <v>117</v>
      </c>
      <c r="F106" s="86">
        <v>0</v>
      </c>
      <c r="G106" s="87">
        <v>350000</v>
      </c>
      <c r="H106" s="87">
        <v>350000</v>
      </c>
      <c r="I106" s="88">
        <v>43313</v>
      </c>
      <c r="J106" s="81">
        <v>0.5</v>
      </c>
      <c r="K106" s="82">
        <v>0</v>
      </c>
      <c r="L106" s="83">
        <v>0</v>
      </c>
      <c r="M106" s="83">
        <v>0</v>
      </c>
      <c r="N106" s="83">
        <v>0</v>
      </c>
      <c r="O106" s="83">
        <v>0</v>
      </c>
      <c r="P106" s="84">
        <f t="shared" si="2"/>
        <v>350000</v>
      </c>
      <c r="Q106" s="75" t="s">
        <v>104</v>
      </c>
    </row>
    <row r="107" spans="1:17" ht="140.25">
      <c r="A107" s="74">
        <v>102</v>
      </c>
      <c r="B107" s="75" t="s">
        <v>384</v>
      </c>
      <c r="C107" s="85" t="s">
        <v>385</v>
      </c>
      <c r="D107" s="85" t="s">
        <v>386</v>
      </c>
      <c r="E107" s="77" t="s">
        <v>117</v>
      </c>
      <c r="F107" s="86">
        <v>0</v>
      </c>
      <c r="G107" s="87">
        <v>100000</v>
      </c>
      <c r="H107" s="87">
        <v>100000</v>
      </c>
      <c r="I107" s="88">
        <v>42972</v>
      </c>
      <c r="J107" s="81">
        <v>1</v>
      </c>
      <c r="K107" s="82">
        <v>1</v>
      </c>
      <c r="L107" s="83"/>
      <c r="M107" s="83">
        <v>21309.18</v>
      </c>
      <c r="N107" s="83"/>
      <c r="O107" s="83"/>
      <c r="P107" s="84">
        <f t="shared" si="2"/>
        <v>78690.820000000007</v>
      </c>
      <c r="Q107" s="75" t="s">
        <v>104</v>
      </c>
    </row>
    <row r="108" spans="1:17" ht="229.5">
      <c r="A108" s="74">
        <v>103</v>
      </c>
      <c r="B108" s="74" t="s">
        <v>347</v>
      </c>
      <c r="C108" s="85" t="s">
        <v>387</v>
      </c>
      <c r="D108" s="85" t="s">
        <v>380</v>
      </c>
      <c r="E108" s="77" t="s">
        <v>117</v>
      </c>
      <c r="F108" s="86">
        <v>0</v>
      </c>
      <c r="G108" s="87">
        <v>100000</v>
      </c>
      <c r="H108" s="87">
        <v>100000</v>
      </c>
      <c r="I108" s="88" t="s">
        <v>287</v>
      </c>
      <c r="J108" s="81">
        <v>1</v>
      </c>
      <c r="K108" s="82">
        <v>0</v>
      </c>
      <c r="L108" s="83">
        <v>0</v>
      </c>
      <c r="M108" s="83">
        <v>0</v>
      </c>
      <c r="N108" s="83">
        <v>0</v>
      </c>
      <c r="O108" s="83">
        <v>0</v>
      </c>
      <c r="P108" s="84">
        <f t="shared" si="2"/>
        <v>100000</v>
      </c>
      <c r="Q108" s="75" t="s">
        <v>104</v>
      </c>
    </row>
    <row r="109" spans="1:17" ht="191.25">
      <c r="A109" s="74">
        <v>104</v>
      </c>
      <c r="B109" s="75" t="s">
        <v>388</v>
      </c>
      <c r="C109" s="76" t="s">
        <v>389</v>
      </c>
      <c r="D109" s="85" t="s">
        <v>319</v>
      </c>
      <c r="E109" s="77" t="s">
        <v>117</v>
      </c>
      <c r="F109" s="86">
        <v>0</v>
      </c>
      <c r="G109" s="87">
        <v>50000</v>
      </c>
      <c r="H109" s="87">
        <v>50000</v>
      </c>
      <c r="I109" s="88" t="s">
        <v>390</v>
      </c>
      <c r="J109" s="81">
        <v>1</v>
      </c>
      <c r="K109" s="82">
        <v>1</v>
      </c>
      <c r="L109" s="83">
        <v>0</v>
      </c>
      <c r="M109" s="83">
        <v>0</v>
      </c>
      <c r="N109" s="83">
        <v>0</v>
      </c>
      <c r="O109" s="83">
        <v>0</v>
      </c>
      <c r="P109" s="84">
        <f t="shared" si="2"/>
        <v>50000</v>
      </c>
      <c r="Q109" s="75" t="s">
        <v>118</v>
      </c>
    </row>
    <row r="110" spans="1:17" ht="165.75">
      <c r="A110" s="74">
        <v>105</v>
      </c>
      <c r="B110" s="75" t="s">
        <v>391</v>
      </c>
      <c r="C110" s="76" t="s">
        <v>392</v>
      </c>
      <c r="D110" s="85" t="s">
        <v>393</v>
      </c>
      <c r="E110" s="77" t="s">
        <v>117</v>
      </c>
      <c r="F110" s="86">
        <v>0</v>
      </c>
      <c r="G110" s="87">
        <v>100000</v>
      </c>
      <c r="H110" s="87">
        <v>100000</v>
      </c>
      <c r="I110" s="88">
        <v>43191</v>
      </c>
      <c r="J110" s="81">
        <v>1</v>
      </c>
      <c r="K110" s="82">
        <v>0.5</v>
      </c>
      <c r="L110" s="83">
        <v>77941</v>
      </c>
      <c r="M110" s="83">
        <v>25749.29</v>
      </c>
      <c r="N110" s="83"/>
      <c r="O110" s="83"/>
      <c r="P110" s="84">
        <f t="shared" si="2"/>
        <v>-3690.2900000000009</v>
      </c>
      <c r="Q110" s="75" t="s">
        <v>104</v>
      </c>
    </row>
    <row r="111" spans="1:17" ht="293.25">
      <c r="A111" s="74">
        <v>106</v>
      </c>
      <c r="B111" s="95" t="s">
        <v>394</v>
      </c>
      <c r="C111" s="85" t="s">
        <v>395</v>
      </c>
      <c r="D111" s="85" t="s">
        <v>396</v>
      </c>
      <c r="E111" s="77" t="s">
        <v>101</v>
      </c>
      <c r="F111" s="86">
        <f>1529759+338342.16</f>
        <v>1868101.16</v>
      </c>
      <c r="G111" s="87">
        <f>(1529759+17842.5+120000)-(137356+375000)-SUM(G113:G160)+338342.04</f>
        <v>-638956.59999999963</v>
      </c>
      <c r="H111" s="87">
        <f>(1529759+17842.5+120000)-(137356+375000)-SUM(H113:H160)+338342.04</f>
        <v>-667836.59999999963</v>
      </c>
      <c r="I111" s="80" t="s">
        <v>397</v>
      </c>
      <c r="J111" s="81" t="s">
        <v>103</v>
      </c>
      <c r="K111" s="82" t="s">
        <v>103</v>
      </c>
      <c r="L111" s="83">
        <v>0</v>
      </c>
      <c r="M111" s="83"/>
      <c r="N111" s="83">
        <v>0</v>
      </c>
      <c r="O111" s="83"/>
      <c r="P111" s="84">
        <f t="shared" si="2"/>
        <v>-667836.59999999963</v>
      </c>
      <c r="Q111" s="75" t="s">
        <v>118</v>
      </c>
    </row>
    <row r="112" spans="1:17" ht="382.5">
      <c r="A112" s="74">
        <v>107</v>
      </c>
      <c r="B112" s="95" t="s">
        <v>398</v>
      </c>
      <c r="C112" s="85" t="s">
        <v>395</v>
      </c>
      <c r="D112" s="85" t="s">
        <v>399</v>
      </c>
      <c r="E112" s="77" t="s">
        <v>117</v>
      </c>
      <c r="F112" s="86"/>
      <c r="G112" s="87">
        <f>(10700000-182097+260)-SUM(G59:G110)-SUM(G161:G167)</f>
        <v>396740.45000000019</v>
      </c>
      <c r="H112" s="87">
        <f>(10700000-182097+260)-SUM(H59:H110)-SUM(H161:H167)</f>
        <v>396740.37000000197</v>
      </c>
      <c r="I112" s="80" t="s">
        <v>102</v>
      </c>
      <c r="J112" s="96" t="s">
        <v>103</v>
      </c>
      <c r="K112" s="82" t="s">
        <v>103</v>
      </c>
      <c r="L112" s="83">
        <v>0</v>
      </c>
      <c r="M112" s="83">
        <v>0</v>
      </c>
      <c r="N112" s="83">
        <v>0</v>
      </c>
      <c r="O112" s="83">
        <v>0</v>
      </c>
      <c r="P112" s="84">
        <f t="shared" si="2"/>
        <v>396740.37000000197</v>
      </c>
      <c r="Q112" s="75" t="s">
        <v>104</v>
      </c>
    </row>
    <row r="113" spans="1:17" ht="191.25">
      <c r="A113" s="74">
        <v>108</v>
      </c>
      <c r="B113" s="95" t="s">
        <v>400</v>
      </c>
      <c r="C113" s="85" t="s">
        <v>401</v>
      </c>
      <c r="D113" s="85" t="s">
        <v>402</v>
      </c>
      <c r="E113" s="77" t="s">
        <v>101</v>
      </c>
      <c r="F113" s="86">
        <v>0</v>
      </c>
      <c r="G113" s="87">
        <v>59800</v>
      </c>
      <c r="H113" s="87">
        <v>59800</v>
      </c>
      <c r="I113" s="88">
        <v>42826</v>
      </c>
      <c r="J113" s="81">
        <v>1</v>
      </c>
      <c r="K113" s="82">
        <v>1</v>
      </c>
      <c r="L113" s="86"/>
      <c r="M113" s="86">
        <f>59800</f>
        <v>59800</v>
      </c>
      <c r="N113" s="86"/>
      <c r="O113" s="86"/>
      <c r="P113" s="84">
        <f t="shared" si="2"/>
        <v>0</v>
      </c>
      <c r="Q113" s="75" t="s">
        <v>104</v>
      </c>
    </row>
    <row r="114" spans="1:17" ht="216.75">
      <c r="A114" s="74">
        <v>109</v>
      </c>
      <c r="B114" s="75" t="s">
        <v>403</v>
      </c>
      <c r="C114" s="85" t="s">
        <v>404</v>
      </c>
      <c r="D114" s="85" t="s">
        <v>405</v>
      </c>
      <c r="E114" s="77" t="s">
        <v>101</v>
      </c>
      <c r="F114" s="86">
        <v>0</v>
      </c>
      <c r="G114" s="87">
        <v>49750</v>
      </c>
      <c r="H114" s="87">
        <v>49750</v>
      </c>
      <c r="I114" s="88">
        <v>42701</v>
      </c>
      <c r="J114" s="81">
        <v>1</v>
      </c>
      <c r="K114" s="82">
        <v>1</v>
      </c>
      <c r="L114" s="83">
        <f>60000-60000</f>
        <v>0</v>
      </c>
      <c r="M114" s="83">
        <v>49750</v>
      </c>
      <c r="N114" s="83">
        <f>60000-60000</f>
        <v>0</v>
      </c>
      <c r="O114" s="83"/>
      <c r="P114" s="84">
        <f t="shared" si="2"/>
        <v>0</v>
      </c>
      <c r="Q114" s="75" t="s">
        <v>104</v>
      </c>
    </row>
    <row r="115" spans="1:17" ht="165.75">
      <c r="A115" s="74">
        <v>110</v>
      </c>
      <c r="B115" s="75" t="s">
        <v>406</v>
      </c>
      <c r="C115" s="85" t="s">
        <v>407</v>
      </c>
      <c r="D115" s="85" t="s">
        <v>408</v>
      </c>
      <c r="E115" s="77" t="s">
        <v>101</v>
      </c>
      <c r="F115" s="86"/>
      <c r="G115" s="87">
        <f t="shared" ref="G115:H115" si="3">15888+425</f>
        <v>16313</v>
      </c>
      <c r="H115" s="87">
        <f t="shared" si="3"/>
        <v>16313</v>
      </c>
      <c r="I115" s="88">
        <v>42464</v>
      </c>
      <c r="J115" s="81">
        <v>1</v>
      </c>
      <c r="K115" s="82">
        <v>1</v>
      </c>
      <c r="L115" s="87">
        <v>0</v>
      </c>
      <c r="M115" s="83">
        <f>1073+15240</f>
        <v>16313</v>
      </c>
      <c r="N115" s="87">
        <v>0</v>
      </c>
      <c r="O115" s="83"/>
      <c r="P115" s="84">
        <f t="shared" si="2"/>
        <v>0</v>
      </c>
      <c r="Q115" s="75" t="s">
        <v>104</v>
      </c>
    </row>
    <row r="116" spans="1:17" ht="178.5">
      <c r="A116" s="74">
        <f t="shared" ref="A116:A168" ca="1" si="4">OFFSET(A116,-1,0)+1</f>
        <v>111</v>
      </c>
      <c r="B116" s="75" t="s">
        <v>409</v>
      </c>
      <c r="C116" s="85" t="s">
        <v>410</v>
      </c>
      <c r="D116" s="85" t="s">
        <v>411</v>
      </c>
      <c r="E116" s="77" t="s">
        <v>101</v>
      </c>
      <c r="F116" s="86"/>
      <c r="G116" s="87">
        <v>6982.51</v>
      </c>
      <c r="H116" s="87">
        <v>6982.51</v>
      </c>
      <c r="I116" s="88">
        <v>42705</v>
      </c>
      <c r="J116" s="81">
        <v>1</v>
      </c>
      <c r="K116" s="82">
        <v>1</v>
      </c>
      <c r="L116" s="87">
        <v>0</v>
      </c>
      <c r="M116" s="87">
        <v>6982.51</v>
      </c>
      <c r="N116" s="87">
        <v>0</v>
      </c>
      <c r="O116" s="87"/>
      <c r="P116" s="84">
        <f t="shared" si="2"/>
        <v>0</v>
      </c>
      <c r="Q116" s="75" t="s">
        <v>104</v>
      </c>
    </row>
    <row r="117" spans="1:17" ht="191.25">
      <c r="A117" s="74">
        <f t="shared" ca="1" si="4"/>
        <v>112</v>
      </c>
      <c r="B117" s="75" t="s">
        <v>412</v>
      </c>
      <c r="C117" s="85" t="s">
        <v>413</v>
      </c>
      <c r="D117" s="85" t="s">
        <v>414</v>
      </c>
      <c r="E117" s="77" t="s">
        <v>101</v>
      </c>
      <c r="F117" s="86"/>
      <c r="G117" s="87">
        <v>9100</v>
      </c>
      <c r="H117" s="87">
        <v>9100</v>
      </c>
      <c r="I117" s="88">
        <v>42335</v>
      </c>
      <c r="J117" s="81">
        <v>1</v>
      </c>
      <c r="K117" s="82">
        <v>1</v>
      </c>
      <c r="L117" s="83">
        <v>0</v>
      </c>
      <c r="M117" s="83">
        <v>9100</v>
      </c>
      <c r="N117" s="83">
        <v>0</v>
      </c>
      <c r="O117" s="83"/>
      <c r="P117" s="84">
        <f t="shared" si="2"/>
        <v>0</v>
      </c>
      <c r="Q117" s="75" t="s">
        <v>104</v>
      </c>
    </row>
    <row r="118" spans="1:17" ht="165.75">
      <c r="A118" s="74">
        <f t="shared" ca="1" si="4"/>
        <v>113</v>
      </c>
      <c r="B118" s="75" t="s">
        <v>415</v>
      </c>
      <c r="C118" s="85" t="s">
        <v>416</v>
      </c>
      <c r="D118" s="85" t="s">
        <v>417</v>
      </c>
      <c r="E118" s="77" t="s">
        <v>101</v>
      </c>
      <c r="F118" s="86"/>
      <c r="G118" s="87">
        <v>10534</v>
      </c>
      <c r="H118" s="87">
        <v>10534</v>
      </c>
      <c r="I118" s="88">
        <v>42439</v>
      </c>
      <c r="J118" s="81">
        <v>1</v>
      </c>
      <c r="K118" s="82">
        <v>1</v>
      </c>
      <c r="L118" s="87">
        <v>0</v>
      </c>
      <c r="M118" s="83">
        <v>10534</v>
      </c>
      <c r="N118" s="87">
        <v>0</v>
      </c>
      <c r="O118" s="83"/>
      <c r="P118" s="84">
        <f t="shared" si="2"/>
        <v>0</v>
      </c>
      <c r="Q118" s="75" t="s">
        <v>104</v>
      </c>
    </row>
    <row r="119" spans="1:17" ht="153">
      <c r="A119" s="74">
        <f t="shared" ca="1" si="4"/>
        <v>114</v>
      </c>
      <c r="B119" s="75" t="s">
        <v>418</v>
      </c>
      <c r="C119" s="85" t="s">
        <v>419</v>
      </c>
      <c r="D119" s="85" t="s">
        <v>420</v>
      </c>
      <c r="E119" s="77" t="s">
        <v>101</v>
      </c>
      <c r="F119" s="86"/>
      <c r="G119" s="87">
        <v>9850.5</v>
      </c>
      <c r="H119" s="87">
        <v>9850.5</v>
      </c>
      <c r="I119" s="88">
        <v>42422</v>
      </c>
      <c r="J119" s="81">
        <v>1</v>
      </c>
      <c r="K119" s="82">
        <v>1</v>
      </c>
      <c r="L119" s="83">
        <v>0</v>
      </c>
      <c r="M119" s="87">
        <v>9850.5</v>
      </c>
      <c r="N119" s="83">
        <v>0</v>
      </c>
      <c r="O119" s="87"/>
      <c r="P119" s="84">
        <f t="shared" si="2"/>
        <v>0</v>
      </c>
      <c r="Q119" s="75" t="s">
        <v>104</v>
      </c>
    </row>
    <row r="120" spans="1:17" ht="191.25">
      <c r="A120" s="74">
        <f t="shared" ca="1" si="4"/>
        <v>115</v>
      </c>
      <c r="B120" s="74" t="s">
        <v>421</v>
      </c>
      <c r="C120" s="85" t="s">
        <v>422</v>
      </c>
      <c r="D120" s="85" t="s">
        <v>423</v>
      </c>
      <c r="E120" s="77" t="s">
        <v>101</v>
      </c>
      <c r="F120" s="86"/>
      <c r="G120" s="87">
        <v>3310</v>
      </c>
      <c r="H120" s="87">
        <v>3310</v>
      </c>
      <c r="I120" s="88">
        <v>42354</v>
      </c>
      <c r="J120" s="81">
        <v>1</v>
      </c>
      <c r="K120" s="82">
        <v>1</v>
      </c>
      <c r="L120" s="83">
        <v>0</v>
      </c>
      <c r="M120" s="87">
        <v>3310</v>
      </c>
      <c r="N120" s="83">
        <v>0</v>
      </c>
      <c r="O120" s="87"/>
      <c r="P120" s="84">
        <f t="shared" si="2"/>
        <v>0</v>
      </c>
      <c r="Q120" s="75" t="s">
        <v>104</v>
      </c>
    </row>
    <row r="121" spans="1:17" ht="191.25">
      <c r="A121" s="74">
        <f t="shared" ca="1" si="4"/>
        <v>116</v>
      </c>
      <c r="B121" s="74" t="s">
        <v>424</v>
      </c>
      <c r="C121" s="76" t="s">
        <v>425</v>
      </c>
      <c r="D121" s="85" t="s">
        <v>426</v>
      </c>
      <c r="E121" s="77" t="s">
        <v>101</v>
      </c>
      <c r="F121" s="86"/>
      <c r="G121" s="87">
        <v>3971</v>
      </c>
      <c r="H121" s="87">
        <v>3971</v>
      </c>
      <c r="I121" s="88">
        <v>42346</v>
      </c>
      <c r="J121" s="81">
        <v>1</v>
      </c>
      <c r="K121" s="82">
        <v>1</v>
      </c>
      <c r="L121" s="83">
        <v>0</v>
      </c>
      <c r="M121" s="87">
        <v>3971</v>
      </c>
      <c r="N121" s="83">
        <v>0</v>
      </c>
      <c r="O121" s="87"/>
      <c r="P121" s="84">
        <f t="shared" si="2"/>
        <v>0</v>
      </c>
      <c r="Q121" s="75" t="s">
        <v>104</v>
      </c>
    </row>
    <row r="122" spans="1:17" ht="191.25">
      <c r="A122" s="74">
        <f t="shared" ca="1" si="4"/>
        <v>117</v>
      </c>
      <c r="B122" s="75" t="s">
        <v>427</v>
      </c>
      <c r="C122" s="85" t="s">
        <v>428</v>
      </c>
      <c r="D122" s="85" t="s">
        <v>429</v>
      </c>
      <c r="E122" s="77" t="s">
        <v>101</v>
      </c>
      <c r="F122" s="86"/>
      <c r="G122" s="87">
        <v>20362</v>
      </c>
      <c r="H122" s="87">
        <v>20362</v>
      </c>
      <c r="I122" s="88">
        <v>42375</v>
      </c>
      <c r="J122" s="81">
        <v>1</v>
      </c>
      <c r="K122" s="82">
        <v>1</v>
      </c>
      <c r="L122" s="83">
        <f>20362-20362</f>
        <v>0</v>
      </c>
      <c r="M122" s="87">
        <v>20362</v>
      </c>
      <c r="N122" s="83">
        <f>20362-20362</f>
        <v>0</v>
      </c>
      <c r="O122" s="87"/>
      <c r="P122" s="84">
        <f t="shared" si="2"/>
        <v>0</v>
      </c>
      <c r="Q122" s="75" t="s">
        <v>104</v>
      </c>
    </row>
    <row r="123" spans="1:17" ht="178.5">
      <c r="A123" s="74">
        <f t="shared" ca="1" si="4"/>
        <v>118</v>
      </c>
      <c r="B123" s="75" t="s">
        <v>430</v>
      </c>
      <c r="C123" s="85" t="s">
        <v>431</v>
      </c>
      <c r="D123" s="85" t="s">
        <v>414</v>
      </c>
      <c r="E123" s="77" t="s">
        <v>101</v>
      </c>
      <c r="F123" s="86"/>
      <c r="G123" s="87">
        <v>14833</v>
      </c>
      <c r="H123" s="87">
        <v>14833</v>
      </c>
      <c r="I123" s="88">
        <v>42412</v>
      </c>
      <c r="J123" s="81">
        <v>1</v>
      </c>
      <c r="K123" s="82">
        <v>1</v>
      </c>
      <c r="L123" s="87">
        <v>0</v>
      </c>
      <c r="M123" s="83">
        <v>14833</v>
      </c>
      <c r="N123" s="87">
        <v>0</v>
      </c>
      <c r="O123" s="83"/>
      <c r="P123" s="84">
        <f t="shared" si="2"/>
        <v>0</v>
      </c>
      <c r="Q123" s="75" t="s">
        <v>104</v>
      </c>
    </row>
    <row r="124" spans="1:17" ht="165.75">
      <c r="A124" s="74">
        <f t="shared" ca="1" si="4"/>
        <v>119</v>
      </c>
      <c r="B124" s="74" t="s">
        <v>432</v>
      </c>
      <c r="C124" s="93" t="s">
        <v>433</v>
      </c>
      <c r="D124" s="85" t="s">
        <v>434</v>
      </c>
      <c r="E124" s="77" t="s">
        <v>101</v>
      </c>
      <c r="F124" s="86"/>
      <c r="G124" s="87">
        <v>22950</v>
      </c>
      <c r="H124" s="87">
        <v>22950</v>
      </c>
      <c r="I124" s="88">
        <v>42447</v>
      </c>
      <c r="J124" s="81">
        <v>1</v>
      </c>
      <c r="K124" s="82">
        <v>1</v>
      </c>
      <c r="L124" s="87">
        <v>0</v>
      </c>
      <c r="M124" s="83">
        <v>22950</v>
      </c>
      <c r="N124" s="87">
        <v>0</v>
      </c>
      <c r="O124" s="83"/>
      <c r="P124" s="84">
        <f t="shared" si="2"/>
        <v>0</v>
      </c>
      <c r="Q124" s="75" t="s">
        <v>104</v>
      </c>
    </row>
    <row r="125" spans="1:17" ht="165.75">
      <c r="A125" s="74">
        <f t="shared" ca="1" si="4"/>
        <v>120</v>
      </c>
      <c r="B125" s="75" t="s">
        <v>435</v>
      </c>
      <c r="C125" s="85" t="s">
        <v>436</v>
      </c>
      <c r="D125" s="85" t="s">
        <v>437</v>
      </c>
      <c r="E125" s="77" t="s">
        <v>101</v>
      </c>
      <c r="F125" s="86"/>
      <c r="G125" s="87">
        <v>4550.8500000000004</v>
      </c>
      <c r="H125" s="87">
        <v>4550.8500000000004</v>
      </c>
      <c r="I125" s="88">
        <v>42437</v>
      </c>
      <c r="J125" s="81">
        <v>1</v>
      </c>
      <c r="K125" s="82">
        <v>1</v>
      </c>
      <c r="L125" s="87">
        <v>0</v>
      </c>
      <c r="M125" s="83">
        <v>4550.8500000000004</v>
      </c>
      <c r="N125" s="87">
        <v>0</v>
      </c>
      <c r="O125" s="83"/>
      <c r="P125" s="84">
        <f t="shared" si="2"/>
        <v>0</v>
      </c>
      <c r="Q125" s="75" t="s">
        <v>104</v>
      </c>
    </row>
    <row r="126" spans="1:17" ht="191.25">
      <c r="A126" s="74">
        <f t="shared" ca="1" si="4"/>
        <v>121</v>
      </c>
      <c r="B126" s="75" t="s">
        <v>438</v>
      </c>
      <c r="C126" s="85" t="s">
        <v>439</v>
      </c>
      <c r="D126" s="85" t="s">
        <v>440</v>
      </c>
      <c r="E126" s="77" t="s">
        <v>101</v>
      </c>
      <c r="F126" s="86"/>
      <c r="G126" s="87">
        <v>11676</v>
      </c>
      <c r="H126" s="87">
        <v>11676</v>
      </c>
      <c r="I126" s="88">
        <v>42481</v>
      </c>
      <c r="J126" s="81">
        <v>1</v>
      </c>
      <c r="K126" s="82">
        <v>1</v>
      </c>
      <c r="L126" s="87">
        <v>0</v>
      </c>
      <c r="M126" s="83">
        <v>11676</v>
      </c>
      <c r="N126" s="87">
        <v>0</v>
      </c>
      <c r="O126" s="83"/>
      <c r="P126" s="84">
        <f t="shared" si="2"/>
        <v>0</v>
      </c>
      <c r="Q126" s="75" t="s">
        <v>104</v>
      </c>
    </row>
    <row r="127" spans="1:17" ht="114.75">
      <c r="A127" s="74">
        <f t="shared" ca="1" si="4"/>
        <v>122</v>
      </c>
      <c r="B127" s="75" t="s">
        <v>441</v>
      </c>
      <c r="C127" s="85" t="s">
        <v>442</v>
      </c>
      <c r="D127" s="85" t="s">
        <v>443</v>
      </c>
      <c r="E127" s="77" t="s">
        <v>101</v>
      </c>
      <c r="F127" s="97"/>
      <c r="G127" s="87">
        <v>2105</v>
      </c>
      <c r="H127" s="87">
        <v>2105</v>
      </c>
      <c r="I127" s="88">
        <v>42326</v>
      </c>
      <c r="J127" s="81">
        <v>1</v>
      </c>
      <c r="K127" s="82">
        <v>1</v>
      </c>
      <c r="L127" s="83">
        <v>0</v>
      </c>
      <c r="M127" s="87">
        <v>2105</v>
      </c>
      <c r="N127" s="83">
        <v>0</v>
      </c>
      <c r="O127" s="87"/>
      <c r="P127" s="84">
        <f t="shared" si="2"/>
        <v>0</v>
      </c>
      <c r="Q127" s="75" t="s">
        <v>104</v>
      </c>
    </row>
    <row r="128" spans="1:17" ht="191.25">
      <c r="A128" s="74">
        <f t="shared" ca="1" si="4"/>
        <v>123</v>
      </c>
      <c r="B128" s="75" t="s">
        <v>444</v>
      </c>
      <c r="C128" s="76" t="s">
        <v>445</v>
      </c>
      <c r="D128" s="85" t="s">
        <v>446</v>
      </c>
      <c r="E128" s="77" t="s">
        <v>101</v>
      </c>
      <c r="F128" s="86"/>
      <c r="G128" s="87">
        <v>33750</v>
      </c>
      <c r="H128" s="87">
        <v>33750</v>
      </c>
      <c r="I128" s="88">
        <v>42500</v>
      </c>
      <c r="J128" s="81">
        <v>1</v>
      </c>
      <c r="K128" s="82">
        <v>1</v>
      </c>
      <c r="L128" s="87">
        <v>0</v>
      </c>
      <c r="M128" s="83">
        <v>33750</v>
      </c>
      <c r="N128" s="87">
        <v>0</v>
      </c>
      <c r="O128" s="83"/>
      <c r="P128" s="84">
        <f t="shared" si="2"/>
        <v>0</v>
      </c>
      <c r="Q128" s="75" t="s">
        <v>104</v>
      </c>
    </row>
    <row r="129" spans="1:17" ht="191.25">
      <c r="A129" s="74">
        <f t="shared" ca="1" si="4"/>
        <v>124</v>
      </c>
      <c r="B129" s="95" t="s">
        <v>447</v>
      </c>
      <c r="C129" s="76" t="s">
        <v>448</v>
      </c>
      <c r="D129" s="85" t="s">
        <v>449</v>
      </c>
      <c r="E129" s="77" t="s">
        <v>101</v>
      </c>
      <c r="F129" s="86"/>
      <c r="G129" s="87">
        <v>4516.3999999999996</v>
      </c>
      <c r="H129" s="87">
        <v>4516.3999999999996</v>
      </c>
      <c r="I129" s="88">
        <v>42602</v>
      </c>
      <c r="J129" s="81">
        <v>1</v>
      </c>
      <c r="K129" s="82">
        <v>1</v>
      </c>
      <c r="L129" s="83">
        <v>0</v>
      </c>
      <c r="M129" s="83">
        <v>4516.3999999999996</v>
      </c>
      <c r="N129" s="83">
        <v>0</v>
      </c>
      <c r="O129" s="83"/>
      <c r="P129" s="84">
        <f t="shared" si="2"/>
        <v>0</v>
      </c>
      <c r="Q129" s="75" t="s">
        <v>104</v>
      </c>
    </row>
    <row r="130" spans="1:17" ht="191.25">
      <c r="A130" s="74">
        <f t="shared" ca="1" si="4"/>
        <v>125</v>
      </c>
      <c r="B130" s="95" t="s">
        <v>447</v>
      </c>
      <c r="C130" s="76" t="s">
        <v>450</v>
      </c>
      <c r="D130" s="85" t="s">
        <v>451</v>
      </c>
      <c r="E130" s="77" t="s">
        <v>101</v>
      </c>
      <c r="F130" s="86"/>
      <c r="G130" s="87">
        <v>1400</v>
      </c>
      <c r="H130" s="87">
        <v>1400</v>
      </c>
      <c r="I130" s="88">
        <v>42602</v>
      </c>
      <c r="J130" s="81">
        <v>1</v>
      </c>
      <c r="K130" s="82">
        <v>1</v>
      </c>
      <c r="L130" s="83">
        <v>0</v>
      </c>
      <c r="M130" s="83">
        <v>1400</v>
      </c>
      <c r="N130" s="83">
        <v>0</v>
      </c>
      <c r="O130" s="83"/>
      <c r="P130" s="84">
        <f t="shared" si="2"/>
        <v>0</v>
      </c>
      <c r="Q130" s="75" t="s">
        <v>104</v>
      </c>
    </row>
    <row r="131" spans="1:17" ht="216.75">
      <c r="A131" s="74">
        <f t="shared" ca="1" si="4"/>
        <v>126</v>
      </c>
      <c r="B131" s="75" t="s">
        <v>409</v>
      </c>
      <c r="C131" s="85" t="s">
        <v>452</v>
      </c>
      <c r="D131" s="85" t="s">
        <v>453</v>
      </c>
      <c r="E131" s="77" t="s">
        <v>101</v>
      </c>
      <c r="F131" s="86"/>
      <c r="G131" s="87">
        <v>33901</v>
      </c>
      <c r="H131" s="87">
        <v>33901</v>
      </c>
      <c r="I131" s="88">
        <v>42835</v>
      </c>
      <c r="J131" s="81">
        <v>1</v>
      </c>
      <c r="K131" s="82">
        <v>1</v>
      </c>
      <c r="L131" s="87">
        <v>0</v>
      </c>
      <c r="M131" s="87">
        <v>33901</v>
      </c>
      <c r="N131" s="87">
        <v>0</v>
      </c>
      <c r="O131" s="87"/>
      <c r="P131" s="84">
        <f t="shared" si="2"/>
        <v>0</v>
      </c>
      <c r="Q131" s="75" t="s">
        <v>104</v>
      </c>
    </row>
    <row r="132" spans="1:17" ht="165.75">
      <c r="A132" s="74">
        <f t="shared" ca="1" si="4"/>
        <v>127</v>
      </c>
      <c r="B132" s="95" t="s">
        <v>454</v>
      </c>
      <c r="C132" s="76" t="s">
        <v>455</v>
      </c>
      <c r="D132" s="85" t="s">
        <v>456</v>
      </c>
      <c r="E132" s="77" t="s">
        <v>101</v>
      </c>
      <c r="F132" s="86"/>
      <c r="G132" s="98">
        <f>944.88+1253.75+3100+438</f>
        <v>5736.63</v>
      </c>
      <c r="H132" s="98">
        <f>944.88+1253.75+3100+438</f>
        <v>5736.63</v>
      </c>
      <c r="I132" s="88">
        <v>43220</v>
      </c>
      <c r="J132" s="81">
        <v>1</v>
      </c>
      <c r="K132" s="82">
        <v>0.85</v>
      </c>
      <c r="L132" s="83">
        <v>3990</v>
      </c>
      <c r="M132" s="83">
        <f>944.88+399.89+1053.69+3959.89</f>
        <v>6358.35</v>
      </c>
      <c r="N132" s="83"/>
      <c r="O132" s="83"/>
      <c r="P132" s="84">
        <f t="shared" si="2"/>
        <v>-4611.72</v>
      </c>
      <c r="Q132" s="75" t="s">
        <v>104</v>
      </c>
    </row>
    <row r="133" spans="1:17" ht="216.75">
      <c r="A133" s="74">
        <f t="shared" ca="1" si="4"/>
        <v>128</v>
      </c>
      <c r="B133" s="75" t="s">
        <v>457</v>
      </c>
      <c r="C133" s="85" t="s">
        <v>458</v>
      </c>
      <c r="D133" s="85" t="s">
        <v>459</v>
      </c>
      <c r="E133" s="77" t="s">
        <v>101</v>
      </c>
      <c r="F133" s="86"/>
      <c r="G133" s="87">
        <v>27444.720000000001</v>
      </c>
      <c r="H133" s="87">
        <v>27444.720000000001</v>
      </c>
      <c r="I133" s="88">
        <v>42735</v>
      </c>
      <c r="J133" s="81">
        <v>1</v>
      </c>
      <c r="K133" s="82">
        <v>1</v>
      </c>
      <c r="L133" s="87">
        <v>0</v>
      </c>
      <c r="M133" s="87">
        <v>27444.720000000001</v>
      </c>
      <c r="N133" s="87">
        <v>0</v>
      </c>
      <c r="O133" s="87"/>
      <c r="P133" s="84">
        <f t="shared" si="2"/>
        <v>0</v>
      </c>
      <c r="Q133" s="75" t="s">
        <v>104</v>
      </c>
    </row>
    <row r="134" spans="1:17" ht="178.5">
      <c r="A134" s="74">
        <f t="shared" ca="1" si="4"/>
        <v>129</v>
      </c>
      <c r="B134" s="75" t="s">
        <v>460</v>
      </c>
      <c r="C134" s="85" t="s">
        <v>461</v>
      </c>
      <c r="D134" s="85" t="s">
        <v>462</v>
      </c>
      <c r="E134" s="77" t="s">
        <v>101</v>
      </c>
      <c r="F134" s="86"/>
      <c r="G134" s="87">
        <f>11823.16+4128.57</f>
        <v>15951.73</v>
      </c>
      <c r="H134" s="87">
        <f>11823.16+4128.57</f>
        <v>15951.73</v>
      </c>
      <c r="I134" s="88">
        <v>42826</v>
      </c>
      <c r="J134" s="81">
        <v>1</v>
      </c>
      <c r="K134" s="82">
        <v>1</v>
      </c>
      <c r="L134" s="87"/>
      <c r="M134" s="83">
        <f>11823.16+4128.57</f>
        <v>15951.73</v>
      </c>
      <c r="N134" s="87"/>
      <c r="O134" s="83"/>
      <c r="P134" s="84">
        <f t="shared" ref="P134:P168" si="5">H134-L134-M134-N134-O134</f>
        <v>0</v>
      </c>
      <c r="Q134" s="75" t="s">
        <v>104</v>
      </c>
    </row>
    <row r="135" spans="1:17" ht="165.75">
      <c r="A135" s="74">
        <f t="shared" ca="1" si="4"/>
        <v>130</v>
      </c>
      <c r="B135" s="75" t="s">
        <v>463</v>
      </c>
      <c r="C135" s="76" t="s">
        <v>464</v>
      </c>
      <c r="D135" s="85" t="s">
        <v>465</v>
      </c>
      <c r="E135" s="77" t="s">
        <v>101</v>
      </c>
      <c r="F135" s="86"/>
      <c r="G135" s="98">
        <v>19420.55</v>
      </c>
      <c r="H135" s="98">
        <v>19420.55</v>
      </c>
      <c r="I135" s="88">
        <v>42835</v>
      </c>
      <c r="J135" s="81">
        <v>1</v>
      </c>
      <c r="K135" s="82">
        <v>1</v>
      </c>
      <c r="L135" s="87">
        <v>0</v>
      </c>
      <c r="M135" s="87">
        <v>19420.55</v>
      </c>
      <c r="N135" s="87">
        <v>0</v>
      </c>
      <c r="O135" s="87"/>
      <c r="P135" s="84">
        <f t="shared" si="5"/>
        <v>0</v>
      </c>
      <c r="Q135" s="75" t="s">
        <v>104</v>
      </c>
    </row>
    <row r="136" spans="1:17" ht="165.75">
      <c r="A136" s="74">
        <f t="shared" ca="1" si="4"/>
        <v>131</v>
      </c>
      <c r="B136" s="74" t="s">
        <v>466</v>
      </c>
      <c r="C136" s="85" t="s">
        <v>467</v>
      </c>
      <c r="D136" s="85" t="s">
        <v>468</v>
      </c>
      <c r="E136" s="77" t="s">
        <v>101</v>
      </c>
      <c r="F136" s="86"/>
      <c r="G136" s="98">
        <v>15366</v>
      </c>
      <c r="H136" s="98">
        <v>15366</v>
      </c>
      <c r="I136" s="88">
        <v>42916</v>
      </c>
      <c r="J136" s="81">
        <v>1</v>
      </c>
      <c r="K136" s="82">
        <v>1</v>
      </c>
      <c r="L136" s="83">
        <v>0</v>
      </c>
      <c r="M136" s="83">
        <v>15366</v>
      </c>
      <c r="N136" s="83">
        <v>0</v>
      </c>
      <c r="O136" s="83"/>
      <c r="P136" s="84">
        <f t="shared" si="5"/>
        <v>0</v>
      </c>
      <c r="Q136" s="75" t="s">
        <v>104</v>
      </c>
    </row>
    <row r="137" spans="1:17" ht="178.5">
      <c r="A137" s="74">
        <f t="shared" ca="1" si="4"/>
        <v>132</v>
      </c>
      <c r="B137" s="75" t="s">
        <v>469</v>
      </c>
      <c r="C137" s="76" t="s">
        <v>470</v>
      </c>
      <c r="D137" s="85" t="s">
        <v>471</v>
      </c>
      <c r="E137" s="77" t="s">
        <v>101</v>
      </c>
      <c r="F137" s="86"/>
      <c r="G137" s="87">
        <v>39448</v>
      </c>
      <c r="H137" s="87">
        <v>39448</v>
      </c>
      <c r="I137" s="88">
        <v>43190</v>
      </c>
      <c r="J137" s="81">
        <v>1</v>
      </c>
      <c r="K137" s="82">
        <v>0.75</v>
      </c>
      <c r="L137" s="83">
        <v>39448</v>
      </c>
      <c r="M137" s="83">
        <v>0</v>
      </c>
      <c r="N137" s="83"/>
      <c r="O137" s="83">
        <v>0</v>
      </c>
      <c r="P137" s="84">
        <f t="shared" si="5"/>
        <v>0</v>
      </c>
      <c r="Q137" s="75" t="s">
        <v>104</v>
      </c>
    </row>
    <row r="138" spans="1:17" ht="153">
      <c r="A138" s="74">
        <f t="shared" ca="1" si="4"/>
        <v>133</v>
      </c>
      <c r="B138" s="74" t="s">
        <v>472</v>
      </c>
      <c r="C138" s="93" t="s">
        <v>473</v>
      </c>
      <c r="D138" s="85" t="s">
        <v>474</v>
      </c>
      <c r="E138" s="77" t="s">
        <v>101</v>
      </c>
      <c r="F138" s="86"/>
      <c r="G138" s="87">
        <v>350000</v>
      </c>
      <c r="H138" s="87">
        <v>350000</v>
      </c>
      <c r="I138" s="80" t="s">
        <v>122</v>
      </c>
      <c r="J138" s="81">
        <v>1</v>
      </c>
      <c r="K138" s="82">
        <v>0</v>
      </c>
      <c r="L138" s="83">
        <v>0</v>
      </c>
      <c r="M138" s="83">
        <v>350000</v>
      </c>
      <c r="N138" s="83">
        <v>0</v>
      </c>
      <c r="O138" s="83"/>
      <c r="P138" s="84">
        <f t="shared" si="5"/>
        <v>0</v>
      </c>
      <c r="Q138" s="75" t="s">
        <v>104</v>
      </c>
    </row>
    <row r="139" spans="1:17" ht="178.5">
      <c r="A139" s="74">
        <f t="shared" ca="1" si="4"/>
        <v>134</v>
      </c>
      <c r="B139" s="74" t="s">
        <v>475</v>
      </c>
      <c r="C139" s="93" t="s">
        <v>476</v>
      </c>
      <c r="D139" s="85" t="s">
        <v>477</v>
      </c>
      <c r="E139" s="77" t="s">
        <v>101</v>
      </c>
      <c r="F139" s="86"/>
      <c r="G139" s="87">
        <v>350000</v>
      </c>
      <c r="H139" s="87">
        <v>350000</v>
      </c>
      <c r="I139" s="80" t="s">
        <v>122</v>
      </c>
      <c r="J139" s="81">
        <v>1</v>
      </c>
      <c r="K139" s="82">
        <v>0</v>
      </c>
      <c r="L139" s="83">
        <v>0</v>
      </c>
      <c r="M139" s="83">
        <v>350000</v>
      </c>
      <c r="N139" s="83">
        <v>0</v>
      </c>
      <c r="O139" s="83"/>
      <c r="P139" s="84">
        <f t="shared" si="5"/>
        <v>0</v>
      </c>
      <c r="Q139" s="75" t="s">
        <v>104</v>
      </c>
    </row>
    <row r="140" spans="1:17" ht="178.5">
      <c r="A140" s="74">
        <f t="shared" ca="1" si="4"/>
        <v>135</v>
      </c>
      <c r="B140" s="75" t="s">
        <v>478</v>
      </c>
      <c r="C140" s="76" t="s">
        <v>479</v>
      </c>
      <c r="D140" s="85" t="s">
        <v>480</v>
      </c>
      <c r="E140" s="77" t="s">
        <v>101</v>
      </c>
      <c r="F140" s="86"/>
      <c r="G140" s="98">
        <v>15359.5</v>
      </c>
      <c r="H140" s="98">
        <v>15359.5</v>
      </c>
      <c r="I140" s="88">
        <v>43448</v>
      </c>
      <c r="J140" s="81">
        <v>1</v>
      </c>
      <c r="K140" s="82">
        <v>1</v>
      </c>
      <c r="L140" s="87"/>
      <c r="M140" s="83">
        <v>15359.5</v>
      </c>
      <c r="N140" s="87"/>
      <c r="O140" s="83"/>
      <c r="P140" s="84">
        <f t="shared" si="5"/>
        <v>0</v>
      </c>
      <c r="Q140" s="75" t="s">
        <v>104</v>
      </c>
    </row>
    <row r="141" spans="1:17" ht="178.5">
      <c r="A141" s="74">
        <f t="shared" ca="1" si="4"/>
        <v>136</v>
      </c>
      <c r="B141" s="99" t="s">
        <v>481</v>
      </c>
      <c r="C141" s="85" t="s">
        <v>482</v>
      </c>
      <c r="D141" s="85" t="s">
        <v>483</v>
      </c>
      <c r="E141" s="77" t="s">
        <v>101</v>
      </c>
      <c r="F141" s="100"/>
      <c r="G141" s="98">
        <v>176500</v>
      </c>
      <c r="H141" s="98">
        <v>176500</v>
      </c>
      <c r="I141" s="88">
        <v>43190</v>
      </c>
      <c r="J141" s="81">
        <v>1</v>
      </c>
      <c r="K141" s="82">
        <v>0.99</v>
      </c>
      <c r="L141" s="83">
        <f>176500-88250-1487.5</f>
        <v>86762.5</v>
      </c>
      <c r="M141" s="83">
        <v>88250</v>
      </c>
      <c r="N141" s="83"/>
      <c r="O141" s="83"/>
      <c r="P141" s="84">
        <f t="shared" si="5"/>
        <v>1487.5</v>
      </c>
      <c r="Q141" s="75" t="s">
        <v>104</v>
      </c>
    </row>
    <row r="142" spans="1:17" ht="191.25">
      <c r="A142" s="74">
        <f t="shared" ca="1" si="4"/>
        <v>137</v>
      </c>
      <c r="B142" s="75" t="s">
        <v>463</v>
      </c>
      <c r="C142" s="76" t="s">
        <v>484</v>
      </c>
      <c r="D142" s="85" t="s">
        <v>485</v>
      </c>
      <c r="E142" s="77" t="s">
        <v>101</v>
      </c>
      <c r="F142" s="86"/>
      <c r="G142" s="98">
        <v>22698.52</v>
      </c>
      <c r="H142" s="98">
        <v>22698.52</v>
      </c>
      <c r="I142" s="88">
        <v>43105</v>
      </c>
      <c r="J142" s="81">
        <v>1</v>
      </c>
      <c r="K142" s="82">
        <v>1</v>
      </c>
      <c r="L142" s="87"/>
      <c r="M142" s="83">
        <v>22698.52</v>
      </c>
      <c r="N142" s="87"/>
      <c r="O142" s="83"/>
      <c r="P142" s="84">
        <f t="shared" si="5"/>
        <v>0</v>
      </c>
      <c r="Q142" s="75" t="s">
        <v>104</v>
      </c>
    </row>
    <row r="143" spans="1:17" ht="165.75">
      <c r="A143" s="74">
        <f t="shared" ca="1" si="4"/>
        <v>138</v>
      </c>
      <c r="B143" s="95" t="s">
        <v>486</v>
      </c>
      <c r="C143" s="85" t="s">
        <v>487</v>
      </c>
      <c r="D143" s="85" t="s">
        <v>488</v>
      </c>
      <c r="E143" s="77" t="s">
        <v>101</v>
      </c>
      <c r="F143" s="86"/>
      <c r="G143" s="87">
        <v>36750</v>
      </c>
      <c r="H143" s="87">
        <v>36750</v>
      </c>
      <c r="I143" s="88">
        <v>42947</v>
      </c>
      <c r="J143" s="81">
        <v>1</v>
      </c>
      <c r="K143" s="82">
        <v>1</v>
      </c>
      <c r="L143" s="83">
        <v>0</v>
      </c>
      <c r="M143" s="83">
        <v>36750</v>
      </c>
      <c r="N143" s="83">
        <v>0</v>
      </c>
      <c r="O143" s="83"/>
      <c r="P143" s="84">
        <f t="shared" si="5"/>
        <v>0</v>
      </c>
      <c r="Q143" s="75" t="s">
        <v>104</v>
      </c>
    </row>
    <row r="144" spans="1:17" ht="102">
      <c r="A144" s="74">
        <f t="shared" ca="1" si="4"/>
        <v>139</v>
      </c>
      <c r="B144" s="95" t="s">
        <v>489</v>
      </c>
      <c r="C144" s="85" t="s">
        <v>490</v>
      </c>
      <c r="D144" s="85" t="s">
        <v>491</v>
      </c>
      <c r="E144" s="77" t="s">
        <v>101</v>
      </c>
      <c r="F144" s="86"/>
      <c r="G144" s="87">
        <v>28875</v>
      </c>
      <c r="H144" s="87">
        <v>28875</v>
      </c>
      <c r="I144" s="88">
        <v>42948</v>
      </c>
      <c r="J144" s="81">
        <v>1</v>
      </c>
      <c r="K144" s="82">
        <v>1</v>
      </c>
      <c r="L144" s="83">
        <v>0</v>
      </c>
      <c r="M144" s="83">
        <v>28875</v>
      </c>
      <c r="N144" s="83">
        <v>0</v>
      </c>
      <c r="O144" s="83"/>
      <c r="P144" s="84">
        <f t="shared" si="5"/>
        <v>0</v>
      </c>
      <c r="Q144" s="75" t="s">
        <v>104</v>
      </c>
    </row>
    <row r="145" spans="1:17" ht="216.75">
      <c r="A145" s="74">
        <f t="shared" ca="1" si="4"/>
        <v>140</v>
      </c>
      <c r="B145" s="95" t="s">
        <v>492</v>
      </c>
      <c r="C145" s="85" t="s">
        <v>493</v>
      </c>
      <c r="D145" s="85" t="s">
        <v>494</v>
      </c>
      <c r="E145" s="77" t="s">
        <v>101</v>
      </c>
      <c r="F145" s="86"/>
      <c r="G145" s="87">
        <v>48159.69</v>
      </c>
      <c r="H145" s="87">
        <v>48159.69</v>
      </c>
      <c r="I145" s="88">
        <v>43251</v>
      </c>
      <c r="J145" s="81">
        <v>1</v>
      </c>
      <c r="K145" s="82">
        <v>0.95</v>
      </c>
      <c r="L145" s="83">
        <v>48159.69</v>
      </c>
      <c r="M145" s="83"/>
      <c r="N145" s="83"/>
      <c r="O145" s="83"/>
      <c r="P145" s="84">
        <f t="shared" si="5"/>
        <v>0</v>
      </c>
      <c r="Q145" s="75" t="s">
        <v>104</v>
      </c>
    </row>
    <row r="146" spans="1:17" ht="191.25">
      <c r="A146" s="74">
        <f t="shared" ca="1" si="4"/>
        <v>141</v>
      </c>
      <c r="B146" s="95" t="s">
        <v>495</v>
      </c>
      <c r="C146" s="85" t="s">
        <v>496</v>
      </c>
      <c r="D146" s="85" t="s">
        <v>497</v>
      </c>
      <c r="E146" s="77" t="s">
        <v>101</v>
      </c>
      <c r="F146" s="86"/>
      <c r="G146" s="87">
        <v>14690</v>
      </c>
      <c r="H146" s="87">
        <v>14690</v>
      </c>
      <c r="I146" s="88">
        <v>42747</v>
      </c>
      <c r="J146" s="81">
        <v>1</v>
      </c>
      <c r="K146" s="82">
        <v>1</v>
      </c>
      <c r="L146" s="83">
        <v>0</v>
      </c>
      <c r="M146" s="83">
        <v>14690</v>
      </c>
      <c r="N146" s="83">
        <v>0</v>
      </c>
      <c r="O146" s="83"/>
      <c r="P146" s="84">
        <f t="shared" si="5"/>
        <v>0</v>
      </c>
      <c r="Q146" s="75" t="s">
        <v>104</v>
      </c>
    </row>
    <row r="147" spans="1:17" ht="191.25">
      <c r="A147" s="74">
        <f t="shared" ca="1" si="4"/>
        <v>142</v>
      </c>
      <c r="B147" s="95" t="s">
        <v>498</v>
      </c>
      <c r="C147" s="85" t="s">
        <v>499</v>
      </c>
      <c r="D147" s="85" t="s">
        <v>500</v>
      </c>
      <c r="E147" s="77" t="s">
        <v>101</v>
      </c>
      <c r="F147" s="86"/>
      <c r="G147" s="87">
        <v>105000</v>
      </c>
      <c r="H147" s="87">
        <v>105000</v>
      </c>
      <c r="I147" s="88" t="s">
        <v>122</v>
      </c>
      <c r="J147" s="81">
        <v>0</v>
      </c>
      <c r="K147" s="82">
        <v>0</v>
      </c>
      <c r="L147" s="83">
        <v>0</v>
      </c>
      <c r="M147" s="83">
        <v>105000</v>
      </c>
      <c r="N147" s="83">
        <v>0</v>
      </c>
      <c r="O147" s="83"/>
      <c r="P147" s="84">
        <f t="shared" si="5"/>
        <v>0</v>
      </c>
      <c r="Q147" s="75" t="s">
        <v>104</v>
      </c>
    </row>
    <row r="148" spans="1:17" ht="178.5">
      <c r="A148" s="74">
        <f t="shared" ca="1" si="4"/>
        <v>143</v>
      </c>
      <c r="B148" s="95" t="s">
        <v>501</v>
      </c>
      <c r="C148" s="85" t="s">
        <v>502</v>
      </c>
      <c r="D148" s="85" t="s">
        <v>503</v>
      </c>
      <c r="E148" s="77" t="s">
        <v>101</v>
      </c>
      <c r="F148" s="86"/>
      <c r="G148" s="87">
        <v>9585</v>
      </c>
      <c r="H148" s="87">
        <v>9585</v>
      </c>
      <c r="I148" s="88">
        <v>42859</v>
      </c>
      <c r="J148" s="81">
        <v>1</v>
      </c>
      <c r="K148" s="82">
        <v>1</v>
      </c>
      <c r="L148" s="83">
        <v>0</v>
      </c>
      <c r="M148" s="83">
        <v>9585</v>
      </c>
      <c r="N148" s="83">
        <v>0</v>
      </c>
      <c r="O148" s="83"/>
      <c r="P148" s="84">
        <f t="shared" si="5"/>
        <v>0</v>
      </c>
      <c r="Q148" s="75" t="s">
        <v>104</v>
      </c>
    </row>
    <row r="149" spans="1:17" ht="153">
      <c r="A149" s="74">
        <f t="shared" ca="1" si="4"/>
        <v>144</v>
      </c>
      <c r="B149" s="95" t="s">
        <v>504</v>
      </c>
      <c r="C149" s="85" t="s">
        <v>505</v>
      </c>
      <c r="D149" s="85" t="s">
        <v>506</v>
      </c>
      <c r="E149" s="77" t="s">
        <v>101</v>
      </c>
      <c r="F149" s="86"/>
      <c r="G149" s="87">
        <v>12720</v>
      </c>
      <c r="H149" s="87">
        <v>12720</v>
      </c>
      <c r="I149" s="88">
        <v>43011</v>
      </c>
      <c r="J149" s="81">
        <v>1</v>
      </c>
      <c r="K149" s="82">
        <v>1</v>
      </c>
      <c r="L149" s="83"/>
      <c r="M149" s="83">
        <v>12720</v>
      </c>
      <c r="N149" s="83"/>
      <c r="O149" s="83"/>
      <c r="P149" s="84">
        <f t="shared" si="5"/>
        <v>0</v>
      </c>
      <c r="Q149" s="75" t="s">
        <v>104</v>
      </c>
    </row>
    <row r="150" spans="1:17" ht="178.5">
      <c r="A150" s="74">
        <f t="shared" ca="1" si="4"/>
        <v>145</v>
      </c>
      <c r="B150" s="95" t="s">
        <v>507</v>
      </c>
      <c r="C150" s="85" t="s">
        <v>508</v>
      </c>
      <c r="D150" s="85" t="s">
        <v>509</v>
      </c>
      <c r="E150" s="77" t="s">
        <v>101</v>
      </c>
      <c r="F150" s="86"/>
      <c r="G150" s="87">
        <v>44989.61</v>
      </c>
      <c r="H150" s="87">
        <v>44989.61</v>
      </c>
      <c r="I150" s="88">
        <v>43192</v>
      </c>
      <c r="J150" s="81">
        <v>1</v>
      </c>
      <c r="K150" s="82">
        <v>0.95</v>
      </c>
      <c r="L150" s="83">
        <v>44989.61</v>
      </c>
      <c r="M150" s="83">
        <v>29607.02</v>
      </c>
      <c r="N150" s="83"/>
      <c r="O150" s="83"/>
      <c r="P150" s="84">
        <f t="shared" si="5"/>
        <v>-29607.02</v>
      </c>
      <c r="Q150" s="75" t="s">
        <v>104</v>
      </c>
    </row>
    <row r="151" spans="1:17" ht="165.75">
      <c r="A151" s="74">
        <f t="shared" ca="1" si="4"/>
        <v>146</v>
      </c>
      <c r="B151" s="95" t="s">
        <v>510</v>
      </c>
      <c r="C151" s="85" t="s">
        <v>511</v>
      </c>
      <c r="D151" s="85" t="s">
        <v>512</v>
      </c>
      <c r="E151" s="77" t="s">
        <v>101</v>
      </c>
      <c r="F151" s="86"/>
      <c r="G151" s="87">
        <v>3000</v>
      </c>
      <c r="H151" s="87">
        <v>3000</v>
      </c>
      <c r="I151" s="88">
        <v>42976</v>
      </c>
      <c r="J151" s="81">
        <v>1</v>
      </c>
      <c r="K151" s="82">
        <v>1</v>
      </c>
      <c r="L151" s="83">
        <v>0</v>
      </c>
      <c r="M151" s="83">
        <v>3000</v>
      </c>
      <c r="N151" s="83">
        <v>0</v>
      </c>
      <c r="O151" s="83"/>
      <c r="P151" s="84">
        <f t="shared" si="5"/>
        <v>0</v>
      </c>
      <c r="Q151" s="75" t="s">
        <v>104</v>
      </c>
    </row>
    <row r="152" spans="1:17" ht="216.75">
      <c r="A152" s="74">
        <f t="shared" ca="1" si="4"/>
        <v>147</v>
      </c>
      <c r="B152" s="95" t="s">
        <v>457</v>
      </c>
      <c r="C152" s="85" t="s">
        <v>458</v>
      </c>
      <c r="D152" s="85" t="s">
        <v>513</v>
      </c>
      <c r="E152" s="77" t="s">
        <v>101</v>
      </c>
      <c r="F152" s="86"/>
      <c r="G152" s="87">
        <v>51900</v>
      </c>
      <c r="H152" s="87">
        <v>51900</v>
      </c>
      <c r="I152" s="88">
        <v>43160</v>
      </c>
      <c r="J152" s="81">
        <v>1</v>
      </c>
      <c r="K152" s="82">
        <v>1</v>
      </c>
      <c r="L152" s="83"/>
      <c r="M152" s="83"/>
      <c r="N152" s="83"/>
      <c r="O152" s="83">
        <v>51900</v>
      </c>
      <c r="P152" s="84">
        <f t="shared" si="5"/>
        <v>0</v>
      </c>
      <c r="Q152" s="75" t="s">
        <v>104</v>
      </c>
    </row>
    <row r="153" spans="1:17" ht="216.75">
      <c r="A153" s="74">
        <f t="shared" ca="1" si="4"/>
        <v>148</v>
      </c>
      <c r="B153" s="75" t="s">
        <v>463</v>
      </c>
      <c r="C153" s="76" t="s">
        <v>514</v>
      </c>
      <c r="D153" s="85" t="s">
        <v>515</v>
      </c>
      <c r="E153" s="77" t="s">
        <v>101</v>
      </c>
      <c r="F153" s="86"/>
      <c r="G153" s="87">
        <v>17386.93</v>
      </c>
      <c r="H153" s="87">
        <v>17386.93</v>
      </c>
      <c r="I153" s="88">
        <v>43190</v>
      </c>
      <c r="J153" s="81">
        <v>1</v>
      </c>
      <c r="K153" s="82">
        <v>0.2</v>
      </c>
      <c r="L153" s="83"/>
      <c r="M153" s="83">
        <f>66.4+21.3+612.08+21033.37+1170.16+784.07+5919.64+284</f>
        <v>29891.019999999997</v>
      </c>
      <c r="N153" s="83"/>
      <c r="O153" s="83">
        <v>0</v>
      </c>
      <c r="P153" s="84">
        <f t="shared" si="5"/>
        <v>-12504.089999999997</v>
      </c>
      <c r="Q153" s="75" t="s">
        <v>104</v>
      </c>
    </row>
    <row r="154" spans="1:17" ht="204">
      <c r="A154" s="74">
        <f t="shared" ca="1" si="4"/>
        <v>149</v>
      </c>
      <c r="B154" s="75" t="s">
        <v>516</v>
      </c>
      <c r="C154" s="76" t="s">
        <v>517</v>
      </c>
      <c r="D154" s="85" t="s">
        <v>518</v>
      </c>
      <c r="E154" s="77" t="s">
        <v>101</v>
      </c>
      <c r="F154" s="86"/>
      <c r="G154" s="87">
        <v>9534</v>
      </c>
      <c r="H154" s="87">
        <v>9534</v>
      </c>
      <c r="I154" s="88">
        <v>42977</v>
      </c>
      <c r="J154" s="81">
        <v>1</v>
      </c>
      <c r="K154" s="82">
        <v>1</v>
      </c>
      <c r="L154" s="90"/>
      <c r="M154" s="90">
        <v>9534</v>
      </c>
      <c r="N154" s="90"/>
      <c r="O154" s="90"/>
      <c r="P154" s="84">
        <f t="shared" si="5"/>
        <v>0</v>
      </c>
      <c r="Q154" s="75" t="s">
        <v>104</v>
      </c>
    </row>
    <row r="155" spans="1:17" ht="165.75">
      <c r="A155" s="74">
        <f t="shared" ca="1" si="4"/>
        <v>150</v>
      </c>
      <c r="B155" s="75" t="s">
        <v>519</v>
      </c>
      <c r="C155" s="93" t="s">
        <v>520</v>
      </c>
      <c r="D155" s="85" t="s">
        <v>521</v>
      </c>
      <c r="E155" s="77" t="s">
        <v>101</v>
      </c>
      <c r="F155" s="86"/>
      <c r="G155" s="87">
        <v>52000</v>
      </c>
      <c r="H155" s="87">
        <v>52000</v>
      </c>
      <c r="I155" s="88">
        <v>43020</v>
      </c>
      <c r="J155" s="81">
        <v>1</v>
      </c>
      <c r="K155" s="82">
        <v>1</v>
      </c>
      <c r="L155" s="83"/>
      <c r="M155" s="83">
        <v>52000</v>
      </c>
      <c r="N155" s="83"/>
      <c r="O155" s="83"/>
      <c r="P155" s="84">
        <f t="shared" si="5"/>
        <v>0</v>
      </c>
      <c r="Q155" s="75" t="s">
        <v>104</v>
      </c>
    </row>
    <row r="156" spans="1:17" ht="178.5">
      <c r="A156" s="74">
        <f t="shared" ca="1" si="4"/>
        <v>151</v>
      </c>
      <c r="B156" s="75" t="s">
        <v>409</v>
      </c>
      <c r="C156" s="85" t="s">
        <v>522</v>
      </c>
      <c r="D156" s="85" t="s">
        <v>523</v>
      </c>
      <c r="E156" s="77" t="s">
        <v>101</v>
      </c>
      <c r="F156" s="86"/>
      <c r="G156" s="87"/>
      <c r="H156" s="87">
        <v>10330</v>
      </c>
      <c r="I156" s="88">
        <v>42389</v>
      </c>
      <c r="J156" s="81">
        <v>1</v>
      </c>
      <c r="K156" s="82">
        <v>1</v>
      </c>
      <c r="L156" s="83"/>
      <c r="M156" s="83"/>
      <c r="N156" s="83"/>
      <c r="O156" s="83">
        <v>10330</v>
      </c>
      <c r="P156" s="84">
        <f t="shared" si="5"/>
        <v>0</v>
      </c>
      <c r="Q156" s="75" t="s">
        <v>104</v>
      </c>
    </row>
    <row r="157" spans="1:17" ht="178.5">
      <c r="A157" s="74">
        <f t="shared" ca="1" si="4"/>
        <v>152</v>
      </c>
      <c r="B157" s="75" t="s">
        <v>409</v>
      </c>
      <c r="C157" s="85" t="s">
        <v>524</v>
      </c>
      <c r="D157" s="85" t="s">
        <v>525</v>
      </c>
      <c r="E157" s="77" t="s">
        <v>101</v>
      </c>
      <c r="F157" s="86"/>
      <c r="G157" s="87"/>
      <c r="H157" s="87">
        <v>5000</v>
      </c>
      <c r="I157" s="88">
        <v>42955</v>
      </c>
      <c r="J157" s="81">
        <v>1</v>
      </c>
      <c r="K157" s="82">
        <v>1</v>
      </c>
      <c r="L157" s="83"/>
      <c r="M157" s="83">
        <v>5000</v>
      </c>
      <c r="N157" s="83"/>
      <c r="O157" s="83"/>
      <c r="P157" s="84">
        <f t="shared" si="5"/>
        <v>0</v>
      </c>
      <c r="Q157" s="75" t="s">
        <v>104</v>
      </c>
    </row>
    <row r="158" spans="1:17" ht="191.25">
      <c r="A158" s="74">
        <f t="shared" ca="1" si="4"/>
        <v>153</v>
      </c>
      <c r="B158" s="74" t="s">
        <v>526</v>
      </c>
      <c r="C158" s="85" t="s">
        <v>527</v>
      </c>
      <c r="D158" s="85" t="s">
        <v>528</v>
      </c>
      <c r="E158" s="77" t="s">
        <v>101</v>
      </c>
      <c r="F158" s="86"/>
      <c r="G158" s="87"/>
      <c r="H158" s="87">
        <v>13550</v>
      </c>
      <c r="I158" s="88">
        <v>42641</v>
      </c>
      <c r="J158" s="81">
        <v>1</v>
      </c>
      <c r="K158" s="82">
        <v>1</v>
      </c>
      <c r="L158" s="83"/>
      <c r="M158" s="83"/>
      <c r="N158" s="83"/>
      <c r="O158" s="83">
        <v>13550</v>
      </c>
      <c r="P158" s="84">
        <f t="shared" si="5"/>
        <v>0</v>
      </c>
      <c r="Q158" s="75" t="s">
        <v>104</v>
      </c>
    </row>
    <row r="159" spans="1:17" ht="114.75">
      <c r="A159" s="74">
        <f t="shared" ca="1" si="4"/>
        <v>154</v>
      </c>
      <c r="B159" s="75" t="s">
        <v>529</v>
      </c>
      <c r="C159" s="93" t="s">
        <v>530</v>
      </c>
      <c r="D159" s="85" t="s">
        <v>531</v>
      </c>
      <c r="E159" s="77" t="s">
        <v>101</v>
      </c>
      <c r="F159" s="86"/>
      <c r="G159" s="87">
        <v>100000</v>
      </c>
      <c r="H159" s="87">
        <v>100000</v>
      </c>
      <c r="I159" s="80" t="s">
        <v>122</v>
      </c>
      <c r="J159" s="81">
        <v>0</v>
      </c>
      <c r="K159" s="82">
        <v>0</v>
      </c>
      <c r="L159" s="83"/>
      <c r="M159" s="83">
        <v>100000</v>
      </c>
      <c r="N159" s="83"/>
      <c r="O159" s="83"/>
      <c r="P159" s="84">
        <f t="shared" si="5"/>
        <v>0</v>
      </c>
      <c r="Q159" s="75" t="s">
        <v>104</v>
      </c>
    </row>
    <row r="160" spans="1:17" ht="51">
      <c r="A160" s="74">
        <f t="shared" ca="1" si="4"/>
        <v>155</v>
      </c>
      <c r="B160" s="75" t="s">
        <v>532</v>
      </c>
      <c r="C160" s="93" t="s">
        <v>533</v>
      </c>
      <c r="D160" s="85" t="s">
        <v>534</v>
      </c>
      <c r="E160" s="77" t="s">
        <v>101</v>
      </c>
      <c r="F160" s="86"/>
      <c r="G160" s="87">
        <v>240373</v>
      </c>
      <c r="H160" s="87">
        <v>240373</v>
      </c>
      <c r="I160" s="80" t="s">
        <v>122</v>
      </c>
      <c r="J160" s="81" t="s">
        <v>103</v>
      </c>
      <c r="K160" s="82" t="s">
        <v>103</v>
      </c>
      <c r="L160" s="83"/>
      <c r="M160" s="87">
        <v>240373</v>
      </c>
      <c r="N160" s="83"/>
      <c r="O160" s="87"/>
      <c r="P160" s="84">
        <f t="shared" si="5"/>
        <v>0</v>
      </c>
      <c r="Q160" s="75" t="s">
        <v>104</v>
      </c>
    </row>
    <row r="161" spans="1:17" ht="178.5">
      <c r="A161" s="74">
        <f t="shared" ca="1" si="4"/>
        <v>156</v>
      </c>
      <c r="B161" s="95" t="s">
        <v>535</v>
      </c>
      <c r="C161" s="85" t="s">
        <v>536</v>
      </c>
      <c r="D161" s="85" t="s">
        <v>537</v>
      </c>
      <c r="E161" s="77" t="s">
        <v>117</v>
      </c>
      <c r="F161" s="86">
        <v>0</v>
      </c>
      <c r="G161" s="87">
        <v>65000</v>
      </c>
      <c r="H161" s="87">
        <v>65000</v>
      </c>
      <c r="I161" s="88">
        <v>42853</v>
      </c>
      <c r="J161" s="81">
        <v>1</v>
      </c>
      <c r="K161" s="82">
        <v>1</v>
      </c>
      <c r="L161" s="83">
        <v>0</v>
      </c>
      <c r="M161" s="83">
        <v>65000</v>
      </c>
      <c r="N161" s="83">
        <v>0</v>
      </c>
      <c r="O161" s="83"/>
      <c r="P161" s="84">
        <f t="shared" si="5"/>
        <v>0</v>
      </c>
      <c r="Q161" s="75" t="s">
        <v>104</v>
      </c>
    </row>
    <row r="162" spans="1:17" ht="153">
      <c r="A162" s="74">
        <f t="shared" ca="1" si="4"/>
        <v>157</v>
      </c>
      <c r="B162" s="75" t="s">
        <v>538</v>
      </c>
      <c r="C162" s="76" t="s">
        <v>539</v>
      </c>
      <c r="D162" s="85" t="s">
        <v>540</v>
      </c>
      <c r="E162" s="77" t="s">
        <v>117</v>
      </c>
      <c r="F162" s="86"/>
      <c r="G162" s="87">
        <f>14400+228995</f>
        <v>243395</v>
      </c>
      <c r="H162" s="87">
        <f>14400+228995</f>
        <v>243395</v>
      </c>
      <c r="I162" s="88">
        <v>42978</v>
      </c>
      <c r="J162" s="81">
        <v>1</v>
      </c>
      <c r="K162" s="82">
        <v>1</v>
      </c>
      <c r="L162" s="83"/>
      <c r="M162" s="83">
        <f>33995+195000</f>
        <v>228995</v>
      </c>
      <c r="N162" s="83"/>
      <c r="O162" s="83"/>
      <c r="P162" s="84">
        <f t="shared" si="5"/>
        <v>14400</v>
      </c>
      <c r="Q162" s="75" t="s">
        <v>104</v>
      </c>
    </row>
    <row r="163" spans="1:17" ht="191.25">
      <c r="A163" s="74">
        <f t="shared" ca="1" si="4"/>
        <v>158</v>
      </c>
      <c r="B163" s="95" t="s">
        <v>541</v>
      </c>
      <c r="C163" s="85" t="s">
        <v>542</v>
      </c>
      <c r="D163" s="85" t="s">
        <v>543</v>
      </c>
      <c r="E163" s="77" t="s">
        <v>117</v>
      </c>
      <c r="F163" s="86"/>
      <c r="G163" s="87">
        <v>13260</v>
      </c>
      <c r="H163" s="87">
        <v>13260</v>
      </c>
      <c r="I163" s="88" t="s">
        <v>544</v>
      </c>
      <c r="J163" s="81">
        <v>1</v>
      </c>
      <c r="K163" s="82">
        <v>1</v>
      </c>
      <c r="L163" s="83">
        <v>0</v>
      </c>
      <c r="M163" s="83">
        <v>13260</v>
      </c>
      <c r="N163" s="83">
        <v>0</v>
      </c>
      <c r="O163" s="83"/>
      <c r="P163" s="84">
        <f t="shared" si="5"/>
        <v>0</v>
      </c>
      <c r="Q163" s="75" t="s">
        <v>104</v>
      </c>
    </row>
    <row r="164" spans="1:17" ht="165.75">
      <c r="A164" s="74">
        <f t="shared" ca="1" si="4"/>
        <v>159</v>
      </c>
      <c r="B164" s="74" t="s">
        <v>545</v>
      </c>
      <c r="C164" s="93" t="s">
        <v>546</v>
      </c>
      <c r="D164" s="85" t="s">
        <v>547</v>
      </c>
      <c r="E164" s="77" t="s">
        <v>117</v>
      </c>
      <c r="F164" s="86"/>
      <c r="G164" s="87">
        <v>60685.45</v>
      </c>
      <c r="H164" s="87">
        <v>60685.45</v>
      </c>
      <c r="I164" s="88">
        <v>42943</v>
      </c>
      <c r="J164" s="81">
        <v>1</v>
      </c>
      <c r="K164" s="82">
        <v>1</v>
      </c>
      <c r="L164" s="83">
        <v>0</v>
      </c>
      <c r="M164" s="83">
        <v>60685.45</v>
      </c>
      <c r="N164" s="83">
        <v>0</v>
      </c>
      <c r="O164" s="83"/>
      <c r="P164" s="84">
        <f t="shared" si="5"/>
        <v>0</v>
      </c>
      <c r="Q164" s="75" t="s">
        <v>104</v>
      </c>
    </row>
    <row r="165" spans="1:17" ht="178.5">
      <c r="A165" s="74">
        <f t="shared" ca="1" si="4"/>
        <v>160</v>
      </c>
      <c r="B165" s="74" t="s">
        <v>548</v>
      </c>
      <c r="C165" s="93" t="s">
        <v>549</v>
      </c>
      <c r="D165" s="85" t="s">
        <v>550</v>
      </c>
      <c r="E165" s="77" t="s">
        <v>117</v>
      </c>
      <c r="F165" s="86"/>
      <c r="G165" s="87">
        <v>350000</v>
      </c>
      <c r="H165" s="87">
        <v>350000</v>
      </c>
      <c r="I165" s="88" t="s">
        <v>287</v>
      </c>
      <c r="J165" s="81">
        <v>0</v>
      </c>
      <c r="K165" s="82">
        <v>0</v>
      </c>
      <c r="L165" s="83">
        <v>0</v>
      </c>
      <c r="M165" s="83">
        <v>0</v>
      </c>
      <c r="N165" s="83">
        <v>0</v>
      </c>
      <c r="O165" s="83">
        <v>0</v>
      </c>
      <c r="P165" s="84">
        <f t="shared" si="5"/>
        <v>350000</v>
      </c>
      <c r="Q165" s="75" t="s">
        <v>104</v>
      </c>
    </row>
    <row r="166" spans="1:17" ht="153">
      <c r="A166" s="74">
        <f t="shared" ca="1" si="4"/>
        <v>161</v>
      </c>
      <c r="B166" s="95" t="s">
        <v>551</v>
      </c>
      <c r="C166" s="85" t="s">
        <v>552</v>
      </c>
      <c r="D166" s="85" t="s">
        <v>553</v>
      </c>
      <c r="E166" s="77" t="s">
        <v>117</v>
      </c>
      <c r="F166" s="86">
        <v>0</v>
      </c>
      <c r="G166" s="87">
        <v>106447.76</v>
      </c>
      <c r="H166" s="87">
        <v>106447.76</v>
      </c>
      <c r="I166" s="88">
        <v>43343</v>
      </c>
      <c r="J166" s="81">
        <v>1</v>
      </c>
      <c r="K166" s="82">
        <v>0</v>
      </c>
      <c r="L166" s="83">
        <v>0</v>
      </c>
      <c r="M166" s="83"/>
      <c r="N166" s="83">
        <v>0</v>
      </c>
      <c r="O166" s="83"/>
      <c r="P166" s="84">
        <f t="shared" si="5"/>
        <v>106447.76</v>
      </c>
      <c r="Q166" s="75" t="s">
        <v>104</v>
      </c>
    </row>
    <row r="167" spans="1:17" ht="267.75">
      <c r="A167" s="74">
        <f t="shared" ca="1" si="4"/>
        <v>162</v>
      </c>
      <c r="B167" s="74" t="s">
        <v>554</v>
      </c>
      <c r="C167" s="93" t="s">
        <v>555</v>
      </c>
      <c r="D167" s="85" t="s">
        <v>556</v>
      </c>
      <c r="E167" s="77" t="s">
        <v>117</v>
      </c>
      <c r="F167" s="86"/>
      <c r="G167" s="87">
        <v>100000</v>
      </c>
      <c r="H167" s="87">
        <v>100000</v>
      </c>
      <c r="I167" s="88" t="s">
        <v>287</v>
      </c>
      <c r="J167" s="81">
        <v>0</v>
      </c>
      <c r="K167" s="82">
        <v>0</v>
      </c>
      <c r="L167" s="83"/>
      <c r="M167" s="83"/>
      <c r="N167" s="83"/>
      <c r="O167" s="83"/>
      <c r="P167" s="84">
        <f t="shared" si="5"/>
        <v>100000</v>
      </c>
      <c r="Q167" s="75" t="s">
        <v>104</v>
      </c>
    </row>
    <row r="168" spans="1:17" ht="191.25">
      <c r="A168" s="74">
        <f t="shared" ca="1" si="4"/>
        <v>163</v>
      </c>
      <c r="B168" s="75" t="s">
        <v>557</v>
      </c>
      <c r="C168" s="76" t="s">
        <v>558</v>
      </c>
      <c r="D168" s="85" t="s">
        <v>559</v>
      </c>
      <c r="E168" s="77" t="s">
        <v>117</v>
      </c>
      <c r="F168" s="86">
        <v>0</v>
      </c>
      <c r="G168" s="87">
        <v>5100000</v>
      </c>
      <c r="H168" s="87">
        <v>5100000</v>
      </c>
      <c r="I168" s="80" t="s">
        <v>560</v>
      </c>
      <c r="J168" s="81">
        <v>0</v>
      </c>
      <c r="K168" s="82">
        <v>0</v>
      </c>
      <c r="L168" s="83">
        <v>0</v>
      </c>
      <c r="M168" s="83">
        <v>0</v>
      </c>
      <c r="N168" s="83">
        <v>0</v>
      </c>
      <c r="O168" s="83">
        <v>0</v>
      </c>
      <c r="P168" s="84">
        <f t="shared" si="5"/>
        <v>5100000</v>
      </c>
      <c r="Q168" s="75" t="s">
        <v>118</v>
      </c>
    </row>
    <row r="169" spans="1:17" ht="102">
      <c r="A169" s="76"/>
      <c r="B169" s="76" t="s">
        <v>561</v>
      </c>
      <c r="C169" s="76" t="s">
        <v>562</v>
      </c>
      <c r="D169" s="76" t="s">
        <v>563</v>
      </c>
      <c r="E169" s="76"/>
      <c r="F169" s="89">
        <f>13605967.82-338342.16</f>
        <v>13267625.66</v>
      </c>
      <c r="G169" s="89"/>
      <c r="H169" s="89"/>
      <c r="I169" s="101"/>
      <c r="J169" s="102" t="s">
        <v>103</v>
      </c>
      <c r="K169" s="103" t="s">
        <v>103</v>
      </c>
      <c r="L169" s="89"/>
      <c r="M169" s="89"/>
      <c r="N169" s="89"/>
      <c r="O169" s="89"/>
      <c r="P169" s="76"/>
      <c r="Q169" s="76"/>
    </row>
    <row r="170" spans="1:17" ht="15.75" thickBot="1">
      <c r="A170" s="104"/>
      <c r="B170" s="104"/>
      <c r="C170" s="105"/>
      <c r="D170" s="105"/>
      <c r="E170" s="106" t="s">
        <v>564</v>
      </c>
      <c r="F170" s="107">
        <f t="shared" ref="F170" si="6">SUM(F6:F169)</f>
        <v>38778877</v>
      </c>
      <c r="G170" s="107">
        <f>SUM(G6:G169)</f>
        <v>38778876.999999993</v>
      </c>
      <c r="H170" s="107">
        <f>SUM(H6:H169)</f>
        <v>38778876.999999993</v>
      </c>
      <c r="I170" s="108"/>
      <c r="J170" s="109"/>
      <c r="K170" s="110"/>
      <c r="L170" s="111">
        <f t="shared" ref="L170:P170" si="7">SUM(L6:L169)</f>
        <v>1123806.07</v>
      </c>
      <c r="M170" s="111">
        <f t="shared" si="7"/>
        <v>21870165.559999999</v>
      </c>
      <c r="N170" s="111">
        <f t="shared" si="7"/>
        <v>60000</v>
      </c>
      <c r="O170" s="111">
        <f t="shared" si="7"/>
        <v>75780</v>
      </c>
      <c r="P170" s="107">
        <f t="shared" si="7"/>
        <v>15649125.370000001</v>
      </c>
      <c r="Q170" s="112"/>
    </row>
  </sheetData>
  <mergeCells count="3">
    <mergeCell ref="C1:D1"/>
    <mergeCell ref="C2:D2"/>
    <mergeCell ref="C3:D3"/>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
  <sheetViews>
    <sheetView workbookViewId="0"/>
  </sheetViews>
  <sheetFormatPr defaultRowHeight="15"/>
  <sheetData>
    <row r="1" spans="1:14" ht="45" customHeight="1">
      <c r="A1" s="396"/>
      <c r="B1" s="206" t="s">
        <v>80</v>
      </c>
      <c r="C1" s="472" t="s">
        <v>81</v>
      </c>
      <c r="D1" s="473"/>
      <c r="E1" s="207"/>
      <c r="F1" s="205"/>
      <c r="G1" s="205"/>
      <c r="H1" s="205"/>
      <c r="I1" s="209"/>
      <c r="J1" s="205"/>
      <c r="K1" s="205"/>
      <c r="L1" s="205"/>
      <c r="M1" s="205"/>
      <c r="N1" s="205"/>
    </row>
    <row r="2" spans="1:14" ht="15.75">
      <c r="A2" s="396"/>
      <c r="B2" s="206" t="s">
        <v>82</v>
      </c>
      <c r="C2" s="474">
        <v>43174</v>
      </c>
      <c r="D2" s="475"/>
      <c r="E2" s="211"/>
      <c r="F2" s="205"/>
      <c r="G2" s="209"/>
      <c r="H2" s="213"/>
      <c r="I2" s="209"/>
      <c r="J2" s="209"/>
      <c r="K2" s="205"/>
      <c r="L2" s="205"/>
      <c r="M2" s="393"/>
      <c r="N2" s="205"/>
    </row>
    <row r="3" spans="1:14" ht="31.5">
      <c r="A3" s="396"/>
      <c r="B3" s="206" t="s">
        <v>83</v>
      </c>
      <c r="C3" s="476" t="s">
        <v>84</v>
      </c>
      <c r="D3" s="477"/>
      <c r="E3" s="215"/>
      <c r="F3" s="205"/>
      <c r="G3" s="205"/>
      <c r="H3" s="205"/>
      <c r="I3" s="205"/>
      <c r="J3" s="205"/>
      <c r="K3" s="205"/>
      <c r="L3" s="205"/>
      <c r="M3" s="205"/>
      <c r="N3" s="205"/>
    </row>
    <row r="4" spans="1:14" ht="15.75">
      <c r="A4" s="396"/>
      <c r="B4" s="216"/>
      <c r="C4" s="217"/>
      <c r="D4" s="218"/>
      <c r="E4" s="218"/>
      <c r="F4" s="205"/>
      <c r="G4" s="205"/>
      <c r="H4" s="205"/>
      <c r="I4" s="205"/>
      <c r="J4" s="205"/>
      <c r="K4" s="205"/>
      <c r="L4" s="205"/>
      <c r="M4" s="205"/>
      <c r="N4" s="205"/>
    </row>
    <row r="5" spans="1:14">
      <c r="A5" s="478" t="s">
        <v>85</v>
      </c>
      <c r="B5" s="481" t="s">
        <v>2396</v>
      </c>
      <c r="C5" s="482"/>
      <c r="D5" s="482"/>
      <c r="E5" s="482"/>
      <c r="F5" s="482"/>
      <c r="G5" s="482"/>
      <c r="H5" s="482"/>
      <c r="I5" s="482"/>
      <c r="J5" s="482"/>
      <c r="K5" s="482"/>
      <c r="L5" s="482"/>
      <c r="M5" s="482"/>
      <c r="N5" s="483"/>
    </row>
    <row r="6" spans="1:14">
      <c r="A6" s="479"/>
      <c r="B6" s="484"/>
      <c r="C6" s="485"/>
      <c r="D6" s="485"/>
      <c r="E6" s="485"/>
      <c r="F6" s="485"/>
      <c r="G6" s="485"/>
      <c r="H6" s="485"/>
      <c r="I6" s="485"/>
      <c r="J6" s="485"/>
      <c r="K6" s="485"/>
      <c r="L6" s="485"/>
      <c r="M6" s="485"/>
      <c r="N6" s="486"/>
    </row>
    <row r="7" spans="1:14">
      <c r="A7" s="480"/>
      <c r="B7" s="487"/>
      <c r="C7" s="488"/>
      <c r="D7" s="488"/>
      <c r="E7" s="488"/>
      <c r="F7" s="488"/>
      <c r="G7" s="488"/>
      <c r="H7" s="488"/>
      <c r="I7" s="488"/>
      <c r="J7" s="488"/>
      <c r="K7" s="488"/>
      <c r="L7" s="488"/>
      <c r="M7" s="488"/>
      <c r="N7" s="489"/>
    </row>
    <row r="8" spans="1:14">
      <c r="A8" s="397" t="s">
        <v>2468</v>
      </c>
      <c r="B8" s="469" t="s">
        <v>2469</v>
      </c>
      <c r="C8" s="470"/>
      <c r="D8" s="470"/>
      <c r="E8" s="470"/>
      <c r="F8" s="470"/>
      <c r="G8" s="470"/>
      <c r="H8" s="470"/>
      <c r="I8" s="470"/>
      <c r="J8" s="470"/>
      <c r="K8" s="470"/>
      <c r="L8" s="470"/>
      <c r="M8" s="470"/>
      <c r="N8" s="471"/>
    </row>
    <row r="9" spans="1:14">
      <c r="A9" s="397" t="s">
        <v>2470</v>
      </c>
      <c r="B9" s="469" t="s">
        <v>2471</v>
      </c>
      <c r="C9" s="470"/>
      <c r="D9" s="470"/>
      <c r="E9" s="470"/>
      <c r="F9" s="470"/>
      <c r="G9" s="470"/>
      <c r="H9" s="470"/>
      <c r="I9" s="470"/>
      <c r="J9" s="470"/>
      <c r="K9" s="470"/>
      <c r="L9" s="470"/>
      <c r="M9" s="470"/>
      <c r="N9" s="471"/>
    </row>
    <row r="10" spans="1:14" ht="30">
      <c r="A10" s="397" t="s">
        <v>2472</v>
      </c>
      <c r="B10" s="469" t="s">
        <v>2473</v>
      </c>
      <c r="C10" s="470"/>
      <c r="D10" s="470"/>
      <c r="E10" s="470"/>
      <c r="F10" s="470"/>
      <c r="G10" s="470"/>
      <c r="H10" s="470"/>
      <c r="I10" s="470"/>
      <c r="J10" s="470"/>
      <c r="K10" s="470"/>
      <c r="L10" s="470"/>
      <c r="M10" s="470"/>
      <c r="N10" s="471"/>
    </row>
    <row r="11" spans="1:14">
      <c r="A11" s="397">
        <v>104</v>
      </c>
      <c r="B11" s="469" t="s">
        <v>2474</v>
      </c>
      <c r="C11" s="470"/>
      <c r="D11" s="470"/>
      <c r="E11" s="470"/>
      <c r="F11" s="470"/>
      <c r="G11" s="470"/>
      <c r="H11" s="470"/>
      <c r="I11" s="470"/>
      <c r="J11" s="470"/>
      <c r="K11" s="470"/>
      <c r="L11" s="470"/>
      <c r="M11" s="470"/>
      <c r="N11" s="471"/>
    </row>
    <row r="12" spans="1:14" ht="30">
      <c r="A12" s="398" t="s">
        <v>2475</v>
      </c>
      <c r="B12" s="472" t="s">
        <v>2476</v>
      </c>
      <c r="C12" s="490"/>
      <c r="D12" s="490"/>
      <c r="E12" s="490"/>
      <c r="F12" s="490"/>
      <c r="G12" s="490"/>
      <c r="H12" s="490"/>
      <c r="I12" s="490"/>
      <c r="J12" s="490"/>
      <c r="K12" s="490"/>
      <c r="L12" s="490"/>
      <c r="M12" s="490"/>
      <c r="N12" s="473"/>
    </row>
    <row r="13" spans="1:14">
      <c r="A13" s="399">
        <v>163</v>
      </c>
      <c r="B13" s="472" t="s">
        <v>2477</v>
      </c>
      <c r="C13" s="490"/>
      <c r="D13" s="490"/>
      <c r="E13" s="490"/>
      <c r="F13" s="490"/>
      <c r="G13" s="490"/>
      <c r="H13" s="490"/>
      <c r="I13" s="490"/>
      <c r="J13" s="490"/>
      <c r="K13" s="490"/>
      <c r="L13" s="490"/>
      <c r="M13" s="490"/>
      <c r="N13" s="473"/>
    </row>
    <row r="14" spans="1:14">
      <c r="A14" s="397"/>
      <c r="B14" s="400"/>
      <c r="C14" s="401"/>
      <c r="D14" s="401"/>
      <c r="E14" s="401"/>
      <c r="F14" s="401"/>
      <c r="G14" s="401"/>
      <c r="H14" s="401"/>
      <c r="I14" s="401"/>
      <c r="J14" s="401"/>
      <c r="K14" s="401"/>
      <c r="L14" s="401"/>
      <c r="M14" s="401"/>
      <c r="N14" s="402"/>
    </row>
    <row r="15" spans="1:14">
      <c r="A15" s="399" t="s">
        <v>2478</v>
      </c>
      <c r="B15" s="472" t="s">
        <v>2479</v>
      </c>
      <c r="C15" s="490"/>
      <c r="D15" s="490"/>
      <c r="E15" s="490"/>
      <c r="F15" s="490"/>
      <c r="G15" s="490"/>
      <c r="H15" s="490"/>
      <c r="I15" s="490"/>
      <c r="J15" s="490"/>
      <c r="K15" s="490"/>
      <c r="L15" s="490"/>
      <c r="M15" s="490"/>
      <c r="N15" s="473"/>
    </row>
    <row r="16" spans="1:14">
      <c r="A16" s="399">
        <v>18</v>
      </c>
      <c r="B16" s="472" t="s">
        <v>2480</v>
      </c>
      <c r="C16" s="490"/>
      <c r="D16" s="490"/>
      <c r="E16" s="490"/>
      <c r="F16" s="490"/>
      <c r="G16" s="490"/>
      <c r="H16" s="490"/>
      <c r="I16" s="490"/>
      <c r="J16" s="490"/>
      <c r="K16" s="490"/>
      <c r="L16" s="490"/>
      <c r="M16" s="490"/>
      <c r="N16" s="473"/>
    </row>
    <row r="17" spans="1:14">
      <c r="A17" s="398"/>
      <c r="B17" s="472"/>
      <c r="C17" s="490"/>
      <c r="D17" s="490"/>
      <c r="E17" s="490"/>
      <c r="F17" s="490"/>
      <c r="G17" s="490"/>
      <c r="H17" s="490"/>
      <c r="I17" s="490"/>
      <c r="J17" s="490"/>
      <c r="K17" s="490"/>
      <c r="L17" s="490"/>
      <c r="M17" s="490"/>
      <c r="N17" s="473"/>
    </row>
    <row r="18" spans="1:14">
      <c r="A18" s="398"/>
      <c r="B18" s="472"/>
      <c r="C18" s="490"/>
      <c r="D18" s="490"/>
      <c r="E18" s="490"/>
      <c r="F18" s="490"/>
      <c r="G18" s="490"/>
      <c r="H18" s="490"/>
      <c r="I18" s="490"/>
      <c r="J18" s="490"/>
      <c r="K18" s="490"/>
      <c r="L18" s="490"/>
      <c r="M18" s="490"/>
      <c r="N18" s="473"/>
    </row>
    <row r="19" spans="1:14">
      <c r="A19" s="398"/>
      <c r="B19" s="472"/>
      <c r="C19" s="490"/>
      <c r="D19" s="490"/>
      <c r="E19" s="490"/>
      <c r="F19" s="490"/>
      <c r="G19" s="490"/>
      <c r="H19" s="490"/>
      <c r="I19" s="490"/>
      <c r="J19" s="490"/>
      <c r="K19" s="490"/>
      <c r="L19" s="490"/>
      <c r="M19" s="490"/>
      <c r="N19" s="473"/>
    </row>
    <row r="20" spans="1:14">
      <c r="A20" s="399"/>
      <c r="B20" s="472"/>
      <c r="C20" s="490"/>
      <c r="D20" s="490"/>
      <c r="E20" s="490"/>
      <c r="F20" s="490"/>
      <c r="G20" s="490"/>
      <c r="H20" s="490"/>
      <c r="I20" s="490"/>
      <c r="J20" s="490"/>
      <c r="K20" s="490"/>
      <c r="L20" s="490"/>
      <c r="M20" s="490"/>
      <c r="N20" s="473"/>
    </row>
    <row r="21" spans="1:14">
      <c r="A21" s="399"/>
      <c r="B21" s="472"/>
      <c r="C21" s="490"/>
      <c r="D21" s="490"/>
      <c r="E21" s="490"/>
      <c r="F21" s="490"/>
      <c r="G21" s="490"/>
      <c r="H21" s="490"/>
      <c r="I21" s="490"/>
      <c r="J21" s="490"/>
      <c r="K21" s="490"/>
      <c r="L21" s="490"/>
      <c r="M21" s="490"/>
      <c r="N21" s="473"/>
    </row>
    <row r="22" spans="1:14">
      <c r="A22" s="399"/>
      <c r="B22" s="394"/>
      <c r="C22" s="403"/>
      <c r="D22" s="403"/>
      <c r="E22" s="403"/>
      <c r="F22" s="403"/>
      <c r="G22" s="403"/>
      <c r="H22" s="403"/>
      <c r="I22" s="403"/>
      <c r="J22" s="403"/>
      <c r="K22" s="403"/>
      <c r="L22" s="403"/>
      <c r="M22" s="403"/>
      <c r="N22" s="395"/>
    </row>
    <row r="23" spans="1:14">
      <c r="A23" s="398"/>
      <c r="B23" s="472"/>
      <c r="C23" s="494"/>
      <c r="D23" s="494"/>
      <c r="E23" s="494"/>
      <c r="F23" s="494"/>
      <c r="G23" s="494"/>
      <c r="H23" s="494"/>
      <c r="I23" s="494"/>
      <c r="J23" s="494"/>
      <c r="K23" s="494"/>
      <c r="L23" s="494"/>
      <c r="M23" s="494"/>
      <c r="N23" s="477"/>
    </row>
    <row r="24" spans="1:14">
      <c r="A24" s="399"/>
      <c r="B24" s="472"/>
      <c r="C24" s="490"/>
      <c r="D24" s="490"/>
      <c r="E24" s="490"/>
      <c r="F24" s="490"/>
      <c r="G24" s="490"/>
      <c r="H24" s="490"/>
      <c r="I24" s="490"/>
      <c r="J24" s="490"/>
      <c r="K24" s="490"/>
      <c r="L24" s="490"/>
      <c r="M24" s="490"/>
      <c r="N24" s="473"/>
    </row>
    <row r="25" spans="1:14">
      <c r="A25" s="399"/>
      <c r="B25" s="472"/>
      <c r="C25" s="490"/>
      <c r="D25" s="490"/>
      <c r="E25" s="490"/>
      <c r="F25" s="490"/>
      <c r="G25" s="490"/>
      <c r="H25" s="490"/>
      <c r="I25" s="490"/>
      <c r="J25" s="490"/>
      <c r="K25" s="490"/>
      <c r="L25" s="490"/>
      <c r="M25" s="490"/>
      <c r="N25" s="473"/>
    </row>
    <row r="26" spans="1:14">
      <c r="A26" s="399"/>
      <c r="B26" s="472"/>
      <c r="C26" s="494"/>
      <c r="D26" s="494"/>
      <c r="E26" s="494"/>
      <c r="F26" s="494"/>
      <c r="G26" s="494"/>
      <c r="H26" s="494"/>
      <c r="I26" s="494"/>
      <c r="J26" s="494"/>
      <c r="K26" s="494"/>
      <c r="L26" s="494"/>
      <c r="M26" s="494"/>
      <c r="N26" s="477"/>
    </row>
    <row r="27" spans="1:14">
      <c r="A27" s="399"/>
      <c r="B27" s="472"/>
      <c r="C27" s="490"/>
      <c r="D27" s="490"/>
      <c r="E27" s="490"/>
      <c r="F27" s="490"/>
      <c r="G27" s="490"/>
      <c r="H27" s="490"/>
      <c r="I27" s="490"/>
      <c r="J27" s="490"/>
      <c r="K27" s="490"/>
      <c r="L27" s="490"/>
      <c r="M27" s="490"/>
      <c r="N27" s="473"/>
    </row>
    <row r="28" spans="1:14">
      <c r="A28" s="399"/>
      <c r="B28" s="472"/>
      <c r="C28" s="490"/>
      <c r="D28" s="490"/>
      <c r="E28" s="490"/>
      <c r="F28" s="490"/>
      <c r="G28" s="490"/>
      <c r="H28" s="490"/>
      <c r="I28" s="490"/>
      <c r="J28" s="490"/>
      <c r="K28" s="490"/>
      <c r="L28" s="490"/>
      <c r="M28" s="490"/>
      <c r="N28" s="473"/>
    </row>
    <row r="29" spans="1:14">
      <c r="A29" s="399"/>
      <c r="B29" s="472"/>
      <c r="C29" s="490"/>
      <c r="D29" s="490"/>
      <c r="E29" s="490"/>
      <c r="F29" s="490"/>
      <c r="G29" s="490"/>
      <c r="H29" s="490"/>
      <c r="I29" s="490"/>
      <c r="J29" s="490"/>
      <c r="K29" s="490"/>
      <c r="L29" s="490"/>
      <c r="M29" s="490"/>
      <c r="N29" s="473"/>
    </row>
    <row r="30" spans="1:14">
      <c r="A30" s="399"/>
      <c r="B30" s="472"/>
      <c r="C30" s="490"/>
      <c r="D30" s="490"/>
      <c r="E30" s="490"/>
      <c r="F30" s="490"/>
      <c r="G30" s="490"/>
      <c r="H30" s="490"/>
      <c r="I30" s="490"/>
      <c r="J30" s="490"/>
      <c r="K30" s="490"/>
      <c r="L30" s="490"/>
      <c r="M30" s="490"/>
      <c r="N30" s="473"/>
    </row>
    <row r="31" spans="1:14">
      <c r="A31" s="399"/>
      <c r="B31" s="472"/>
      <c r="C31" s="490"/>
      <c r="D31" s="490"/>
      <c r="E31" s="490"/>
      <c r="F31" s="490"/>
      <c r="G31" s="490"/>
      <c r="H31" s="490"/>
      <c r="I31" s="490"/>
      <c r="J31" s="490"/>
      <c r="K31" s="490"/>
      <c r="L31" s="490"/>
      <c r="M31" s="490"/>
      <c r="N31" s="473"/>
    </row>
    <row r="32" spans="1:14" ht="15.75">
      <c r="A32" s="404"/>
      <c r="B32" s="491" t="s">
        <v>2481</v>
      </c>
      <c r="C32" s="492"/>
      <c r="D32" s="492"/>
      <c r="E32" s="492"/>
      <c r="F32" s="492"/>
      <c r="G32" s="492"/>
      <c r="H32" s="492"/>
      <c r="I32" s="492"/>
      <c r="J32" s="492"/>
      <c r="K32" s="492"/>
      <c r="L32" s="492"/>
      <c r="M32" s="492"/>
      <c r="N32" s="493"/>
    </row>
  </sheetData>
  <mergeCells count="28">
    <mergeCell ref="B29:N29"/>
    <mergeCell ref="B30:N30"/>
    <mergeCell ref="B31:N31"/>
    <mergeCell ref="B32:N32"/>
    <mergeCell ref="B23:N23"/>
    <mergeCell ref="B24:N24"/>
    <mergeCell ref="B25:N25"/>
    <mergeCell ref="B26:N26"/>
    <mergeCell ref="B27:N27"/>
    <mergeCell ref="B28:N28"/>
    <mergeCell ref="B21:N21"/>
    <mergeCell ref="B9:N9"/>
    <mergeCell ref="B10:N10"/>
    <mergeCell ref="B11:N11"/>
    <mergeCell ref="B12:N12"/>
    <mergeCell ref="B13:N13"/>
    <mergeCell ref="B15:N15"/>
    <mergeCell ref="B16:N16"/>
    <mergeCell ref="B17:N17"/>
    <mergeCell ref="B18:N18"/>
    <mergeCell ref="B19:N19"/>
    <mergeCell ref="B20:N20"/>
    <mergeCell ref="B8:N8"/>
    <mergeCell ref="C1:D1"/>
    <mergeCell ref="C2:D2"/>
    <mergeCell ref="C3:D3"/>
    <mergeCell ref="A5:A7"/>
    <mergeCell ref="B5:N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workbookViewId="0"/>
  </sheetViews>
  <sheetFormatPr defaultRowHeight="15"/>
  <cols>
    <col min="2" max="2" width="10.5703125" customWidth="1"/>
    <col min="3" max="3" width="14.140625" customWidth="1"/>
    <col min="4" max="4" width="14.28515625" customWidth="1"/>
    <col min="5" max="5" width="13.85546875" customWidth="1"/>
    <col min="6" max="6" width="17.5703125" customWidth="1"/>
    <col min="7" max="7" width="19.28515625" customWidth="1"/>
    <col min="8" max="8" width="21.5703125" customWidth="1"/>
    <col min="9" max="9" width="14.85546875" customWidth="1"/>
    <col min="10" max="10" width="13.85546875" customWidth="1"/>
    <col min="11" max="11" width="17" customWidth="1"/>
    <col min="12" max="12" width="18" customWidth="1"/>
    <col min="13" max="13" width="13.7109375" customWidth="1"/>
  </cols>
  <sheetData>
    <row r="1" spans="1:14" ht="36.75" customHeight="1">
      <c r="A1" s="113"/>
      <c r="B1" s="114" t="s">
        <v>80</v>
      </c>
      <c r="C1" s="432" t="s">
        <v>565</v>
      </c>
      <c r="D1" s="433"/>
      <c r="E1" s="115"/>
      <c r="F1" s="116"/>
      <c r="G1" s="116"/>
      <c r="H1" s="117"/>
      <c r="I1" s="118"/>
      <c r="J1" s="117"/>
      <c r="K1" s="116"/>
      <c r="L1" s="113"/>
      <c r="M1" s="113"/>
      <c r="N1" s="113"/>
    </row>
    <row r="2" spans="1:14" ht="15.75">
      <c r="A2" s="113"/>
      <c r="B2" s="114" t="s">
        <v>82</v>
      </c>
      <c r="C2" s="434">
        <f ca="1">TODAY()</f>
        <v>43194</v>
      </c>
      <c r="D2" s="435"/>
      <c r="E2" s="119"/>
      <c r="F2" s="116"/>
      <c r="G2" s="120"/>
      <c r="H2" s="121"/>
      <c r="I2" s="118"/>
      <c r="J2" s="118"/>
      <c r="K2" s="116"/>
      <c r="L2" s="113"/>
      <c r="M2" s="122">
        <f ca="1">C2</f>
        <v>43194</v>
      </c>
      <c r="N2" s="113"/>
    </row>
    <row r="3" spans="1:14" ht="31.5">
      <c r="A3" s="113"/>
      <c r="B3" s="114" t="s">
        <v>83</v>
      </c>
      <c r="C3" s="436" t="s">
        <v>566</v>
      </c>
      <c r="D3" s="437"/>
      <c r="E3" s="123"/>
      <c r="F3" s="116"/>
      <c r="G3" s="116"/>
      <c r="H3" s="117"/>
      <c r="I3" s="117"/>
      <c r="J3" s="117"/>
      <c r="K3" s="116"/>
      <c r="L3" s="113"/>
      <c r="M3" s="113"/>
      <c r="N3" s="113"/>
    </row>
    <row r="4" spans="1:14" ht="15.75">
      <c r="A4" s="113"/>
      <c r="B4" s="124"/>
      <c r="C4" s="125"/>
      <c r="D4" s="126"/>
      <c r="E4" s="126"/>
      <c r="F4" s="116"/>
      <c r="G4" s="116"/>
      <c r="H4" s="117"/>
      <c r="I4" s="117"/>
      <c r="J4" s="117"/>
      <c r="K4" s="116"/>
      <c r="L4" s="113"/>
      <c r="M4" s="113"/>
      <c r="N4" s="113"/>
    </row>
    <row r="5" spans="1:14">
      <c r="A5" s="438" t="s">
        <v>85</v>
      </c>
      <c r="B5" s="441" t="s">
        <v>86</v>
      </c>
      <c r="C5" s="441" t="s">
        <v>87</v>
      </c>
      <c r="D5" s="441" t="s">
        <v>88</v>
      </c>
      <c r="E5" s="441" t="s">
        <v>89</v>
      </c>
      <c r="F5" s="445" t="s">
        <v>65</v>
      </c>
      <c r="G5" s="445" t="s">
        <v>567</v>
      </c>
      <c r="H5" s="438" t="s">
        <v>92</v>
      </c>
      <c r="I5" s="446" t="s">
        <v>93</v>
      </c>
      <c r="J5" s="441" t="s">
        <v>94</v>
      </c>
      <c r="K5" s="442" t="s">
        <v>67</v>
      </c>
      <c r="L5" s="438" t="s">
        <v>69</v>
      </c>
      <c r="M5" s="438" t="s">
        <v>72</v>
      </c>
      <c r="N5" s="438" t="s">
        <v>97</v>
      </c>
    </row>
    <row r="6" spans="1:14">
      <c r="A6" s="439"/>
      <c r="B6" s="441"/>
      <c r="C6" s="441"/>
      <c r="D6" s="441"/>
      <c r="E6" s="441"/>
      <c r="F6" s="445"/>
      <c r="G6" s="445"/>
      <c r="H6" s="439"/>
      <c r="I6" s="447"/>
      <c r="J6" s="441"/>
      <c r="K6" s="443"/>
      <c r="L6" s="439"/>
      <c r="M6" s="439"/>
      <c r="N6" s="439"/>
    </row>
    <row r="7" spans="1:14">
      <c r="A7" s="440"/>
      <c r="B7" s="441"/>
      <c r="C7" s="441"/>
      <c r="D7" s="441"/>
      <c r="E7" s="441"/>
      <c r="F7" s="445"/>
      <c r="G7" s="445"/>
      <c r="H7" s="440"/>
      <c r="I7" s="448"/>
      <c r="J7" s="441"/>
      <c r="K7" s="444"/>
      <c r="L7" s="440"/>
      <c r="M7" s="440"/>
      <c r="N7" s="440"/>
    </row>
    <row r="8" spans="1:14" s="170" customFormat="1" ht="315">
      <c r="A8" s="127">
        <v>1</v>
      </c>
      <c r="B8" s="127">
        <v>48150090</v>
      </c>
      <c r="C8" s="128" t="s">
        <v>568</v>
      </c>
      <c r="D8" s="129" t="s">
        <v>569</v>
      </c>
      <c r="E8" s="127" t="s">
        <v>570</v>
      </c>
      <c r="F8" s="130">
        <v>2000000</v>
      </c>
      <c r="G8" s="130">
        <v>1346642.33</v>
      </c>
      <c r="H8" s="131">
        <v>43116</v>
      </c>
      <c r="I8" s="132">
        <v>1</v>
      </c>
      <c r="J8" s="132">
        <v>0.95</v>
      </c>
      <c r="K8" s="133">
        <v>12392.749999999985</v>
      </c>
      <c r="L8" s="134">
        <v>1334249.5800000003</v>
      </c>
      <c r="M8" s="135">
        <f>G8-K8-L8</f>
        <v>0</v>
      </c>
      <c r="N8" s="127" t="s">
        <v>571</v>
      </c>
    </row>
    <row r="9" spans="1:14" ht="315">
      <c r="A9" s="136">
        <v>2</v>
      </c>
      <c r="B9" s="136">
        <v>48140070</v>
      </c>
      <c r="C9" s="128" t="s">
        <v>572</v>
      </c>
      <c r="D9" s="137" t="s">
        <v>573</v>
      </c>
      <c r="E9" s="127" t="s">
        <v>574</v>
      </c>
      <c r="F9" s="130">
        <v>1500000</v>
      </c>
      <c r="G9" s="130">
        <v>1545910.65</v>
      </c>
      <c r="H9" s="138">
        <v>43083</v>
      </c>
      <c r="I9" s="139">
        <v>1</v>
      </c>
      <c r="J9" s="139">
        <v>0.99</v>
      </c>
      <c r="K9" s="140">
        <v>29640.609999999833</v>
      </c>
      <c r="L9" s="140">
        <v>1516270.04</v>
      </c>
      <c r="M9" s="135">
        <f t="shared" ref="M9:M22" si="0">G9-K9-L9</f>
        <v>0</v>
      </c>
      <c r="N9" s="136" t="s">
        <v>571</v>
      </c>
    </row>
    <row r="10" spans="1:14" ht="315">
      <c r="A10" s="136">
        <v>3</v>
      </c>
      <c r="B10" s="136">
        <v>48140040</v>
      </c>
      <c r="C10" s="128" t="s">
        <v>575</v>
      </c>
      <c r="D10" s="137" t="s">
        <v>576</v>
      </c>
      <c r="E10" s="127" t="s">
        <v>574</v>
      </c>
      <c r="F10" s="130">
        <v>1125000</v>
      </c>
      <c r="G10" s="130">
        <v>981594.53</v>
      </c>
      <c r="H10" s="138">
        <v>43033</v>
      </c>
      <c r="I10" s="139">
        <v>1</v>
      </c>
      <c r="J10" s="139">
        <v>0.83</v>
      </c>
      <c r="K10" s="133">
        <v>65188.590000000084</v>
      </c>
      <c r="L10" s="133">
        <v>916405.94</v>
      </c>
      <c r="M10" s="135">
        <f t="shared" si="0"/>
        <v>0</v>
      </c>
      <c r="N10" s="127" t="s">
        <v>571</v>
      </c>
    </row>
    <row r="11" spans="1:14" ht="315">
      <c r="A11" s="136">
        <v>4</v>
      </c>
      <c r="B11" s="136">
        <v>48150110</v>
      </c>
      <c r="C11" s="128" t="s">
        <v>577</v>
      </c>
      <c r="D11" s="129" t="s">
        <v>578</v>
      </c>
      <c r="E11" s="127" t="s">
        <v>574</v>
      </c>
      <c r="F11" s="130">
        <v>3875000</v>
      </c>
      <c r="G11" s="141">
        <v>3951827.6799999997</v>
      </c>
      <c r="H11" s="138">
        <v>43157</v>
      </c>
      <c r="I11" s="139">
        <v>1</v>
      </c>
      <c r="J11" s="139">
        <v>0.92</v>
      </c>
      <c r="K11" s="140">
        <v>101137.48000000045</v>
      </c>
      <c r="L11" s="140">
        <v>3850690.1999999993</v>
      </c>
      <c r="M11" s="135">
        <f t="shared" si="0"/>
        <v>0</v>
      </c>
      <c r="N11" s="136" t="s">
        <v>571</v>
      </c>
    </row>
    <row r="12" spans="1:14" ht="315">
      <c r="A12" s="136">
        <v>5</v>
      </c>
      <c r="B12" s="136">
        <v>48160100</v>
      </c>
      <c r="C12" s="142" t="s">
        <v>579</v>
      </c>
      <c r="D12" s="129" t="s">
        <v>580</v>
      </c>
      <c r="E12" s="127" t="s">
        <v>581</v>
      </c>
      <c r="F12" s="130">
        <v>1375000</v>
      </c>
      <c r="G12" s="141">
        <v>1748580.54</v>
      </c>
      <c r="H12" s="138">
        <v>43265</v>
      </c>
      <c r="I12" s="139">
        <v>1</v>
      </c>
      <c r="J12" s="139">
        <v>0.5</v>
      </c>
      <c r="K12" s="143">
        <v>232049.5</v>
      </c>
      <c r="L12" s="143">
        <v>1516531.04</v>
      </c>
      <c r="M12" s="135">
        <f t="shared" si="0"/>
        <v>0</v>
      </c>
      <c r="N12" s="127" t="s">
        <v>571</v>
      </c>
    </row>
    <row r="13" spans="1:14" ht="315">
      <c r="A13" s="136">
        <v>6</v>
      </c>
      <c r="B13" s="136">
        <v>48130053</v>
      </c>
      <c r="C13" s="142" t="s">
        <v>582</v>
      </c>
      <c r="D13" s="142" t="s">
        <v>583</v>
      </c>
      <c r="E13" s="142" t="s">
        <v>574</v>
      </c>
      <c r="F13" s="144">
        <v>4000000</v>
      </c>
      <c r="G13" s="145">
        <v>3231320</v>
      </c>
      <c r="H13" s="138">
        <v>43389</v>
      </c>
      <c r="I13" s="139">
        <v>1</v>
      </c>
      <c r="J13" s="139">
        <v>0.15</v>
      </c>
      <c r="K13" s="133">
        <v>2265464.27</v>
      </c>
      <c r="L13" s="133">
        <v>965855.73</v>
      </c>
      <c r="M13" s="135">
        <f t="shared" si="0"/>
        <v>0</v>
      </c>
      <c r="N13" s="127" t="s">
        <v>571</v>
      </c>
    </row>
    <row r="14" spans="1:14" ht="315">
      <c r="A14" s="136">
        <v>7</v>
      </c>
      <c r="B14" s="136">
        <v>48150060</v>
      </c>
      <c r="C14" s="142" t="s">
        <v>584</v>
      </c>
      <c r="D14" s="142" t="s">
        <v>585</v>
      </c>
      <c r="E14" s="142" t="s">
        <v>574</v>
      </c>
      <c r="F14" s="144">
        <v>2875000</v>
      </c>
      <c r="G14" s="145">
        <v>3343712.85</v>
      </c>
      <c r="H14" s="138">
        <v>43352</v>
      </c>
      <c r="I14" s="139">
        <v>1</v>
      </c>
      <c r="J14" s="139">
        <v>0.15</v>
      </c>
      <c r="K14" s="133">
        <v>2243296.33</v>
      </c>
      <c r="L14" s="133">
        <v>1100416.5199999998</v>
      </c>
      <c r="M14" s="144">
        <f t="shared" si="0"/>
        <v>0</v>
      </c>
      <c r="N14" s="127" t="s">
        <v>571</v>
      </c>
    </row>
    <row r="15" spans="1:14" ht="315">
      <c r="A15" s="136">
        <v>8</v>
      </c>
      <c r="B15" s="136">
        <v>48170090</v>
      </c>
      <c r="C15" s="142" t="s">
        <v>586</v>
      </c>
      <c r="D15" s="142" t="s">
        <v>587</v>
      </c>
      <c r="E15" s="142" t="s">
        <v>581</v>
      </c>
      <c r="F15" s="144">
        <v>1437500</v>
      </c>
      <c r="G15" s="145">
        <v>1785430.97</v>
      </c>
      <c r="H15" s="138">
        <v>43413</v>
      </c>
      <c r="I15" s="139">
        <v>1</v>
      </c>
      <c r="J15" s="139">
        <v>0.15</v>
      </c>
      <c r="K15" s="133">
        <v>763605.55</v>
      </c>
      <c r="L15" s="133">
        <v>1021825.4199999999</v>
      </c>
      <c r="M15" s="144">
        <f t="shared" si="0"/>
        <v>0</v>
      </c>
      <c r="N15" s="127" t="s">
        <v>571</v>
      </c>
    </row>
    <row r="16" spans="1:14" ht="315">
      <c r="A16" s="136">
        <v>9</v>
      </c>
      <c r="B16" s="136">
        <v>48140061</v>
      </c>
      <c r="C16" s="142" t="s">
        <v>588</v>
      </c>
      <c r="D16" s="142" t="s">
        <v>589</v>
      </c>
      <c r="E16" s="142" t="s">
        <v>574</v>
      </c>
      <c r="F16" s="144">
        <v>1375000</v>
      </c>
      <c r="G16" s="145">
        <v>1624161.47</v>
      </c>
      <c r="H16" s="138">
        <v>43365</v>
      </c>
      <c r="I16" s="139">
        <v>1</v>
      </c>
      <c r="J16" s="139">
        <v>0.2</v>
      </c>
      <c r="K16" s="146">
        <v>1216878.53</v>
      </c>
      <c r="L16" s="146">
        <v>407282.94</v>
      </c>
      <c r="M16" s="144">
        <f t="shared" si="0"/>
        <v>0</v>
      </c>
      <c r="N16" s="136" t="s">
        <v>571</v>
      </c>
    </row>
    <row r="17" spans="1:14">
      <c r="A17" s="147"/>
      <c r="B17" s="136"/>
      <c r="C17" s="147"/>
      <c r="D17" s="147"/>
      <c r="E17" s="147"/>
      <c r="F17" s="148"/>
      <c r="G17" s="148"/>
      <c r="H17" s="136"/>
      <c r="I17" s="136"/>
      <c r="J17" s="136"/>
      <c r="K17" s="146"/>
      <c r="L17" s="149"/>
      <c r="M17" s="135"/>
      <c r="N17" s="147"/>
    </row>
    <row r="18" spans="1:14" ht="15.75">
      <c r="A18" s="147"/>
      <c r="B18" s="150"/>
      <c r="C18" s="150"/>
      <c r="D18" s="147"/>
      <c r="E18" s="147"/>
      <c r="F18" s="148"/>
      <c r="G18" s="148"/>
      <c r="H18" s="136"/>
      <c r="I18" s="136"/>
      <c r="J18" s="136"/>
      <c r="K18" s="146"/>
      <c r="L18" s="149"/>
      <c r="M18" s="135"/>
      <c r="N18" s="147"/>
    </row>
    <row r="19" spans="1:14">
      <c r="A19" s="136"/>
      <c r="B19" s="136"/>
      <c r="C19" s="147"/>
      <c r="D19" s="147"/>
      <c r="E19" s="147"/>
      <c r="F19" s="144"/>
      <c r="G19" s="148"/>
      <c r="H19" s="151"/>
      <c r="I19" s="151"/>
      <c r="J19" s="151"/>
      <c r="K19" s="146"/>
      <c r="L19" s="146"/>
      <c r="M19" s="135"/>
      <c r="N19" s="147"/>
    </row>
    <row r="20" spans="1:14">
      <c r="A20" s="147"/>
      <c r="B20" s="136"/>
      <c r="C20" s="147"/>
      <c r="D20" s="147"/>
      <c r="E20" s="147"/>
      <c r="F20" s="148"/>
      <c r="G20" s="148"/>
      <c r="H20" s="136"/>
      <c r="I20" s="136"/>
      <c r="J20" s="136"/>
      <c r="K20" s="146"/>
      <c r="L20" s="149"/>
      <c r="M20" s="135"/>
      <c r="N20" s="147"/>
    </row>
    <row r="21" spans="1:14" ht="16.5" thickBot="1">
      <c r="A21" s="147"/>
      <c r="B21" s="150"/>
      <c r="C21" s="150"/>
      <c r="D21" s="147"/>
      <c r="E21" s="152"/>
      <c r="F21" s="153"/>
      <c r="G21" s="153"/>
      <c r="H21" s="136"/>
      <c r="I21" s="154"/>
      <c r="J21" s="154"/>
      <c r="K21" s="155"/>
      <c r="L21" s="156"/>
      <c r="M21" s="157"/>
      <c r="N21" s="152"/>
    </row>
    <row r="22" spans="1:14" ht="16.5" thickBot="1">
      <c r="A22" s="158"/>
      <c r="B22" s="118"/>
      <c r="C22" s="158"/>
      <c r="D22" s="158"/>
      <c r="E22" s="159" t="s">
        <v>564</v>
      </c>
      <c r="F22" s="160">
        <f>SUM(F8:F21)</f>
        <v>19562500</v>
      </c>
      <c r="G22" s="161">
        <f>SUM(G8:G21)</f>
        <v>19559181.02</v>
      </c>
      <c r="H22" s="162"/>
      <c r="I22" s="163"/>
      <c r="J22" s="164"/>
      <c r="K22" s="160">
        <f>SUM(K8:K21)</f>
        <v>6929653.6100000003</v>
      </c>
      <c r="L22" s="165">
        <f>SUM(L8:L21)</f>
        <v>12629527.41</v>
      </c>
      <c r="M22" s="166">
        <f t="shared" si="0"/>
        <v>0</v>
      </c>
      <c r="N22" s="167"/>
    </row>
  </sheetData>
  <mergeCells count="17">
    <mergeCell ref="K5:K7"/>
    <mergeCell ref="L5:L7"/>
    <mergeCell ref="M5:M7"/>
    <mergeCell ref="N5:N7"/>
    <mergeCell ref="E5:E7"/>
    <mergeCell ref="F5:F7"/>
    <mergeCell ref="G5:G7"/>
    <mergeCell ref="H5:H7"/>
    <mergeCell ref="I5:I7"/>
    <mergeCell ref="J5:J7"/>
    <mergeCell ref="C1:D1"/>
    <mergeCell ref="C2:D2"/>
    <mergeCell ref="C3:D3"/>
    <mergeCell ref="A5:A7"/>
    <mergeCell ref="B5:B7"/>
    <mergeCell ref="C5:C7"/>
    <mergeCell ref="D5:D7"/>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workbookViewId="0"/>
  </sheetViews>
  <sheetFormatPr defaultRowHeight="15"/>
  <cols>
    <col min="2" max="2" width="22.7109375" customWidth="1"/>
    <col min="3" max="3" width="22.28515625" customWidth="1"/>
    <col min="4" max="4" width="16.28515625" customWidth="1"/>
    <col min="5" max="5" width="18.85546875" customWidth="1"/>
    <col min="6" max="6" width="21" customWidth="1"/>
    <col min="7" max="7" width="14.42578125" customWidth="1"/>
    <col min="8" max="8" width="15" customWidth="1"/>
  </cols>
  <sheetData>
    <row r="1" spans="1:14" ht="15.75">
      <c r="A1" s="113"/>
      <c r="B1" s="114" t="s">
        <v>80</v>
      </c>
      <c r="C1" s="432" t="s">
        <v>565</v>
      </c>
      <c r="D1" s="433"/>
      <c r="E1" s="115"/>
      <c r="F1" s="113"/>
      <c r="I1" s="43"/>
    </row>
    <row r="2" spans="1:14" ht="15.75">
      <c r="A2" s="113"/>
      <c r="B2" s="114" t="s">
        <v>82</v>
      </c>
      <c r="C2" s="434">
        <f>'[1]1-Template'!C2</f>
        <v>43174</v>
      </c>
      <c r="D2" s="435"/>
      <c r="E2" s="119"/>
      <c r="F2" s="113"/>
      <c r="G2" s="43"/>
      <c r="H2" s="248"/>
      <c r="I2" s="43"/>
      <c r="J2" s="43"/>
      <c r="M2" s="390"/>
    </row>
    <row r="3" spans="1:14" ht="15.75">
      <c r="A3" s="113"/>
      <c r="B3" s="114" t="s">
        <v>83</v>
      </c>
      <c r="C3" s="436" t="s">
        <v>566</v>
      </c>
      <c r="D3" s="437"/>
      <c r="E3" s="123"/>
      <c r="F3" s="113"/>
    </row>
    <row r="4" spans="1:14" ht="15.75">
      <c r="A4" s="113"/>
      <c r="B4" s="124"/>
      <c r="C4" s="125"/>
      <c r="D4" s="126"/>
      <c r="E4" s="126"/>
      <c r="F4" s="113"/>
    </row>
    <row r="5" spans="1:14">
      <c r="A5" s="438" t="s">
        <v>85</v>
      </c>
      <c r="B5" s="450" t="s">
        <v>2482</v>
      </c>
      <c r="C5" s="451"/>
      <c r="D5" s="451"/>
      <c r="E5" s="451"/>
      <c r="F5" s="451"/>
      <c r="G5" s="451"/>
      <c r="H5" s="451"/>
      <c r="I5" s="451"/>
      <c r="J5" s="451"/>
      <c r="K5" s="451"/>
      <c r="L5" s="451"/>
      <c r="M5" s="451"/>
      <c r="N5" s="452"/>
    </row>
    <row r="6" spans="1:14">
      <c r="A6" s="439"/>
      <c r="B6" s="453"/>
      <c r="C6" s="454"/>
      <c r="D6" s="454"/>
      <c r="E6" s="454"/>
      <c r="F6" s="454"/>
      <c r="G6" s="454"/>
      <c r="H6" s="454"/>
      <c r="I6" s="454"/>
      <c r="J6" s="454"/>
      <c r="K6" s="454"/>
      <c r="L6" s="454"/>
      <c r="M6" s="454"/>
      <c r="N6" s="455"/>
    </row>
    <row r="7" spans="1:14">
      <c r="A7" s="440"/>
      <c r="B7" s="456"/>
      <c r="C7" s="457"/>
      <c r="D7" s="457"/>
      <c r="E7" s="457"/>
      <c r="F7" s="457"/>
      <c r="G7" s="457"/>
      <c r="H7" s="457"/>
      <c r="I7" s="457"/>
      <c r="J7" s="457"/>
      <c r="K7" s="457"/>
      <c r="L7" s="457"/>
      <c r="M7" s="457"/>
      <c r="N7" s="458"/>
    </row>
    <row r="8" spans="1:14" ht="47.25">
      <c r="A8" s="169"/>
      <c r="B8" s="114" t="s">
        <v>87</v>
      </c>
      <c r="C8" s="168" t="s">
        <v>2483</v>
      </c>
      <c r="D8" s="168" t="s">
        <v>2484</v>
      </c>
      <c r="E8" s="168" t="s">
        <v>2485</v>
      </c>
      <c r="F8" s="168" t="s">
        <v>2486</v>
      </c>
      <c r="G8" s="168" t="s">
        <v>2487</v>
      </c>
      <c r="H8" s="405" t="s">
        <v>2488</v>
      </c>
      <c r="I8" s="406"/>
      <c r="J8" s="406"/>
      <c r="K8" s="406"/>
      <c r="L8" s="406"/>
      <c r="M8" s="406"/>
      <c r="N8" s="407"/>
    </row>
    <row r="9" spans="1:14" ht="51">
      <c r="A9" s="127">
        <v>1</v>
      </c>
      <c r="B9" s="408" t="s">
        <v>568</v>
      </c>
      <c r="C9" s="409">
        <v>8000000</v>
      </c>
      <c r="D9" s="410">
        <v>6201532</v>
      </c>
      <c r="E9" s="410">
        <v>270647.08000000007</v>
      </c>
      <c r="F9" s="410">
        <v>5930884.9199999999</v>
      </c>
      <c r="G9" s="410">
        <f t="shared" ref="G9:G17" si="0">D9-E9-F9</f>
        <v>0</v>
      </c>
      <c r="H9" s="432" t="s">
        <v>2489</v>
      </c>
      <c r="I9" s="449"/>
      <c r="J9" s="449"/>
      <c r="K9" s="449"/>
      <c r="L9" s="449"/>
      <c r="M9" s="449"/>
      <c r="N9" s="433"/>
    </row>
    <row r="10" spans="1:14" ht="51">
      <c r="A10" s="136">
        <v>2</v>
      </c>
      <c r="B10" s="408" t="s">
        <v>572</v>
      </c>
      <c r="C10" s="409">
        <v>3000000</v>
      </c>
      <c r="D10" s="410">
        <v>1733565.6399999997</v>
      </c>
      <c r="E10" s="410">
        <v>41442.289999999804</v>
      </c>
      <c r="F10" s="411">
        <v>1692123.3499999999</v>
      </c>
      <c r="G10" s="410">
        <f t="shared" si="0"/>
        <v>0</v>
      </c>
      <c r="H10" s="432" t="s">
        <v>2489</v>
      </c>
      <c r="I10" s="449"/>
      <c r="J10" s="449"/>
      <c r="K10" s="449"/>
      <c r="L10" s="449"/>
      <c r="M10" s="449"/>
      <c r="N10" s="433"/>
    </row>
    <row r="11" spans="1:14" ht="38.25">
      <c r="A11" s="136">
        <v>3</v>
      </c>
      <c r="B11" s="408" t="s">
        <v>575</v>
      </c>
      <c r="C11" s="409">
        <v>2250000</v>
      </c>
      <c r="D11" s="410">
        <v>1227859.3400000001</v>
      </c>
      <c r="E11" s="410">
        <v>389873.74000000011</v>
      </c>
      <c r="F11" s="411">
        <v>837985.6</v>
      </c>
      <c r="G11" s="410">
        <f t="shared" si="0"/>
        <v>0</v>
      </c>
      <c r="H11" s="432" t="s">
        <v>2489</v>
      </c>
      <c r="I11" s="449"/>
      <c r="J11" s="449"/>
      <c r="K11" s="449"/>
      <c r="L11" s="449"/>
      <c r="M11" s="449"/>
      <c r="N11" s="433"/>
    </row>
    <row r="12" spans="1:14" ht="38.25">
      <c r="A12" s="136">
        <v>4</v>
      </c>
      <c r="B12" s="408" t="s">
        <v>577</v>
      </c>
      <c r="C12" s="409">
        <v>7750000</v>
      </c>
      <c r="D12" s="410">
        <v>3004572.7399999998</v>
      </c>
      <c r="E12" s="410">
        <v>456848.48999999976</v>
      </c>
      <c r="F12" s="411">
        <v>2547724.25</v>
      </c>
      <c r="G12" s="410">
        <f t="shared" si="0"/>
        <v>0</v>
      </c>
      <c r="H12" s="432" t="s">
        <v>2489</v>
      </c>
      <c r="I12" s="449"/>
      <c r="J12" s="449"/>
      <c r="K12" s="449"/>
      <c r="L12" s="449"/>
      <c r="M12" s="449"/>
      <c r="N12" s="433"/>
    </row>
    <row r="13" spans="1:14" ht="38.25">
      <c r="A13" s="136">
        <v>5</v>
      </c>
      <c r="B13" s="412" t="s">
        <v>579</v>
      </c>
      <c r="C13" s="409">
        <v>5500000</v>
      </c>
      <c r="D13" s="410">
        <v>6706313.5199999996</v>
      </c>
      <c r="E13" s="413">
        <v>3938280.23</v>
      </c>
      <c r="F13" s="411">
        <v>2768033.2899999996</v>
      </c>
      <c r="G13" s="410">
        <f t="shared" si="0"/>
        <v>0</v>
      </c>
      <c r="H13" s="432" t="s">
        <v>2489</v>
      </c>
      <c r="I13" s="449"/>
      <c r="J13" s="449"/>
      <c r="K13" s="449"/>
      <c r="L13" s="449"/>
      <c r="M13" s="449"/>
      <c r="N13" s="433"/>
    </row>
    <row r="14" spans="1:14" ht="51">
      <c r="A14" s="136">
        <v>6</v>
      </c>
      <c r="B14" s="412" t="str">
        <f>'[1]1-Template'!C13</f>
        <v>Camp Mabry Readiness Center (Bldg 75), 2200 West 35th Street, Austin, 78703</v>
      </c>
      <c r="C14" s="409">
        <v>8000000</v>
      </c>
      <c r="D14" s="410">
        <v>3499689.58</v>
      </c>
      <c r="E14" s="414">
        <v>3198795.5</v>
      </c>
      <c r="F14" s="411">
        <v>300894.08000000002</v>
      </c>
      <c r="G14" s="410">
        <f t="shared" si="0"/>
        <v>0</v>
      </c>
      <c r="H14" s="459" t="s">
        <v>2489</v>
      </c>
      <c r="I14" s="449"/>
      <c r="J14" s="449"/>
      <c r="K14" s="449"/>
      <c r="L14" s="449"/>
      <c r="M14" s="449"/>
      <c r="N14" s="433"/>
    </row>
    <row r="15" spans="1:14" ht="51">
      <c r="A15" s="136">
        <v>7</v>
      </c>
      <c r="B15" s="412" t="str">
        <f>'[1]1-Template'!C14</f>
        <v>El Paso Hondo Pass Readiness Center, 9100 Gateway North, El Paso 79924</v>
      </c>
      <c r="C15" s="409">
        <v>5750000</v>
      </c>
      <c r="D15" s="410">
        <v>2942995.27</v>
      </c>
      <c r="E15" s="414">
        <v>2566043.62</v>
      </c>
      <c r="F15" s="411">
        <v>376951.64999999997</v>
      </c>
      <c r="G15" s="410">
        <f t="shared" si="0"/>
        <v>0</v>
      </c>
      <c r="H15" s="459" t="s">
        <v>2489</v>
      </c>
      <c r="I15" s="449"/>
      <c r="J15" s="449"/>
      <c r="K15" s="449"/>
      <c r="L15" s="449"/>
      <c r="M15" s="449"/>
      <c r="N15" s="433"/>
    </row>
    <row r="16" spans="1:14" ht="38.25">
      <c r="A16" s="136">
        <v>8</v>
      </c>
      <c r="B16" s="412" t="str">
        <f>'[1]1-Template'!C15</f>
        <v>Temple Readiness Center, 8502 Airport Road. Temple 76502</v>
      </c>
      <c r="C16" s="409">
        <v>5750000</v>
      </c>
      <c r="D16" s="410">
        <v>5571285.5</v>
      </c>
      <c r="E16" s="414">
        <v>3991449.81</v>
      </c>
      <c r="F16" s="411">
        <v>1579835.69</v>
      </c>
      <c r="G16" s="410">
        <f t="shared" si="0"/>
        <v>0</v>
      </c>
      <c r="H16" s="459" t="s">
        <v>2489</v>
      </c>
      <c r="I16" s="449"/>
      <c r="J16" s="449"/>
      <c r="K16" s="449"/>
      <c r="L16" s="449"/>
      <c r="M16" s="449"/>
      <c r="N16" s="433"/>
    </row>
    <row r="17" spans="1:14" ht="38.25">
      <c r="A17" s="136">
        <v>9</v>
      </c>
      <c r="B17" s="412" t="str">
        <f>'[1]1-Template'!C16</f>
        <v>Denison Readiness Center, 1700 Loy Lake, Denison 75020</v>
      </c>
      <c r="C17" s="409">
        <v>2750000</v>
      </c>
      <c r="D17" s="410">
        <v>1625994.5299999998</v>
      </c>
      <c r="E17" s="414">
        <v>1144800.5099999998</v>
      </c>
      <c r="F17" s="411">
        <v>481194.02</v>
      </c>
      <c r="G17" s="410">
        <f t="shared" si="0"/>
        <v>0</v>
      </c>
      <c r="H17" s="459" t="s">
        <v>2489</v>
      </c>
      <c r="I17" s="449"/>
      <c r="J17" s="449"/>
      <c r="K17" s="449"/>
      <c r="L17" s="449"/>
      <c r="M17" s="449"/>
      <c r="N17" s="433"/>
    </row>
    <row r="18" spans="1:14" ht="15.75">
      <c r="A18" s="267"/>
      <c r="B18" s="260"/>
      <c r="C18" s="260"/>
      <c r="D18" s="415">
        <f>SUM(D9:D17)</f>
        <v>32513808.120000001</v>
      </c>
      <c r="E18" s="415">
        <f>SUM(E9:E17)</f>
        <v>15998181.27</v>
      </c>
      <c r="F18" s="415">
        <f>SUM(F9:F17)</f>
        <v>16515626.849999998</v>
      </c>
      <c r="G18" s="415">
        <f>SUM(G9:G17)</f>
        <v>0</v>
      </c>
      <c r="H18" s="460"/>
      <c r="I18" s="461"/>
      <c r="J18" s="461"/>
      <c r="K18" s="461"/>
      <c r="L18" s="461"/>
      <c r="M18" s="461"/>
      <c r="N18" s="462"/>
    </row>
  </sheetData>
  <mergeCells count="15">
    <mergeCell ref="H16:N16"/>
    <mergeCell ref="H17:N17"/>
    <mergeCell ref="H18:N18"/>
    <mergeCell ref="H10:N10"/>
    <mergeCell ref="H11:N11"/>
    <mergeCell ref="H12:N12"/>
    <mergeCell ref="H13:N13"/>
    <mergeCell ref="H14:N14"/>
    <mergeCell ref="H15:N15"/>
    <mergeCell ref="H9:N9"/>
    <mergeCell ref="C1:D1"/>
    <mergeCell ref="C2:D2"/>
    <mergeCell ref="C3:D3"/>
    <mergeCell ref="A5:A7"/>
    <mergeCell ref="B5:N7"/>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5"/>
  <sheetViews>
    <sheetView workbookViewId="0"/>
  </sheetViews>
  <sheetFormatPr defaultRowHeight="15"/>
  <cols>
    <col min="1" max="1" width="9.140625" style="170"/>
    <col min="2" max="2" width="13" style="170" customWidth="1"/>
    <col min="3" max="3" width="20.85546875" style="170" customWidth="1"/>
    <col min="4" max="4" width="36.85546875" style="170" customWidth="1"/>
    <col min="5" max="5" width="14.140625" style="170" customWidth="1"/>
    <col min="6" max="6" width="15.5703125" style="170" customWidth="1"/>
    <col min="7" max="7" width="14.5703125" style="170" customWidth="1"/>
    <col min="8" max="8" width="14.7109375" style="170" customWidth="1"/>
    <col min="9" max="9" width="14.42578125" style="170" customWidth="1"/>
    <col min="10" max="10" width="13.85546875" style="170" customWidth="1"/>
    <col min="11" max="11" width="14.42578125" style="170" customWidth="1"/>
    <col min="12" max="12" width="14.5703125" style="170" customWidth="1"/>
    <col min="13" max="13" width="16.5703125" style="170" customWidth="1"/>
    <col min="14" max="14" width="16.85546875" style="170" customWidth="1"/>
    <col min="15" max="15" width="15.140625" style="170" customWidth="1"/>
    <col min="16" max="16384" width="9.140625" style="170"/>
  </cols>
  <sheetData>
    <row r="1" spans="1:16" ht="15.75">
      <c r="A1" s="416"/>
      <c r="B1" s="114" t="s">
        <v>80</v>
      </c>
      <c r="C1" s="432" t="s">
        <v>590</v>
      </c>
      <c r="D1" s="433"/>
      <c r="E1" s="115"/>
      <c r="F1" s="126"/>
      <c r="G1" s="126"/>
      <c r="H1" s="417"/>
      <c r="I1" s="418"/>
      <c r="J1" s="418"/>
      <c r="K1" s="419"/>
      <c r="L1" s="419"/>
      <c r="M1" s="416"/>
      <c r="N1" s="416"/>
      <c r="O1" s="416"/>
      <c r="P1" s="416"/>
    </row>
    <row r="2" spans="1:16" ht="15.75">
      <c r="A2" s="416"/>
      <c r="B2" s="114" t="s">
        <v>82</v>
      </c>
      <c r="C2" s="434">
        <v>43174</v>
      </c>
      <c r="D2" s="435"/>
      <c r="E2" s="119"/>
      <c r="F2" s="126"/>
      <c r="G2" s="420"/>
      <c r="H2" s="421"/>
      <c r="I2" s="418"/>
      <c r="J2" s="418"/>
      <c r="K2" s="422"/>
      <c r="L2" s="422"/>
      <c r="M2" s="416"/>
      <c r="N2" s="416"/>
      <c r="O2" s="423">
        <v>43174</v>
      </c>
      <c r="P2" s="424"/>
    </row>
    <row r="3" spans="1:16" ht="31.5">
      <c r="A3" s="416"/>
      <c r="B3" s="114" t="s">
        <v>83</v>
      </c>
      <c r="C3" s="432" t="s">
        <v>591</v>
      </c>
      <c r="D3" s="433"/>
      <c r="E3" s="115"/>
      <c r="F3" s="126"/>
      <c r="G3" s="126"/>
      <c r="H3" s="417"/>
      <c r="I3" s="425"/>
      <c r="J3" s="425"/>
      <c r="K3" s="419"/>
      <c r="L3" s="419"/>
      <c r="M3" s="416"/>
      <c r="N3" s="416"/>
      <c r="O3" s="416"/>
      <c r="P3" s="416"/>
    </row>
    <row r="4" spans="1:16" ht="15.75">
      <c r="A4" s="416"/>
      <c r="B4" s="124"/>
      <c r="C4" s="125"/>
      <c r="D4" s="126"/>
      <c r="E4" s="171"/>
      <c r="F4" s="126"/>
      <c r="G4" s="426"/>
      <c r="H4" s="417"/>
      <c r="I4" s="427"/>
      <c r="J4" s="427"/>
      <c r="K4" s="428"/>
      <c r="L4" s="428"/>
      <c r="M4" s="416"/>
      <c r="N4" s="416"/>
      <c r="O4" s="416"/>
      <c r="P4" s="416"/>
    </row>
    <row r="5" spans="1:16" ht="38.25" customHeight="1">
      <c r="A5" s="438" t="s">
        <v>85</v>
      </c>
      <c r="B5" s="441" t="s">
        <v>86</v>
      </c>
      <c r="C5" s="438" t="s">
        <v>87</v>
      </c>
      <c r="D5" s="441" t="s">
        <v>88</v>
      </c>
      <c r="E5" s="441" t="s">
        <v>89</v>
      </c>
      <c r="F5" s="441" t="s">
        <v>65</v>
      </c>
      <c r="G5" s="438" t="s">
        <v>66</v>
      </c>
      <c r="H5" s="495" t="s">
        <v>92</v>
      </c>
      <c r="I5" s="498" t="s">
        <v>592</v>
      </c>
      <c r="J5" s="498" t="s">
        <v>592</v>
      </c>
      <c r="K5" s="501" t="s">
        <v>94</v>
      </c>
      <c r="L5" s="501" t="s">
        <v>94</v>
      </c>
      <c r="M5" s="438" t="s">
        <v>67</v>
      </c>
      <c r="N5" s="438" t="s">
        <v>69</v>
      </c>
      <c r="O5" s="438" t="s">
        <v>72</v>
      </c>
      <c r="P5" s="438" t="s">
        <v>97</v>
      </c>
    </row>
    <row r="6" spans="1:16" ht="38.25" customHeight="1">
      <c r="A6" s="439"/>
      <c r="B6" s="441"/>
      <c r="C6" s="439"/>
      <c r="D6" s="441"/>
      <c r="E6" s="441"/>
      <c r="F6" s="441"/>
      <c r="G6" s="439"/>
      <c r="H6" s="496"/>
      <c r="I6" s="499"/>
      <c r="J6" s="499"/>
      <c r="K6" s="502"/>
      <c r="L6" s="502"/>
      <c r="M6" s="439"/>
      <c r="N6" s="439"/>
      <c r="O6" s="439"/>
      <c r="P6" s="439"/>
    </row>
    <row r="7" spans="1:16" ht="38.25" customHeight="1">
      <c r="A7" s="440"/>
      <c r="B7" s="441"/>
      <c r="C7" s="440"/>
      <c r="D7" s="441"/>
      <c r="E7" s="441"/>
      <c r="F7" s="441"/>
      <c r="G7" s="440"/>
      <c r="H7" s="497"/>
      <c r="I7" s="500"/>
      <c r="J7" s="500"/>
      <c r="K7" s="503"/>
      <c r="L7" s="503"/>
      <c r="M7" s="440"/>
      <c r="N7" s="440"/>
      <c r="O7" s="440"/>
      <c r="P7" s="440"/>
    </row>
    <row r="8" spans="1:16" ht="120">
      <c r="A8" s="172">
        <v>1</v>
      </c>
      <c r="B8" s="173" t="s">
        <v>593</v>
      </c>
      <c r="C8" s="174" t="s">
        <v>594</v>
      </c>
      <c r="D8" s="175" t="s">
        <v>595</v>
      </c>
      <c r="E8" s="176" t="s">
        <v>596</v>
      </c>
      <c r="F8" s="177">
        <v>25000000</v>
      </c>
      <c r="G8" s="177">
        <v>24026155.349999998</v>
      </c>
      <c r="H8" s="178">
        <v>44067.5</v>
      </c>
      <c r="I8" s="179">
        <v>1</v>
      </c>
      <c r="J8" s="179">
        <v>1</v>
      </c>
      <c r="K8" s="179">
        <v>0.3</v>
      </c>
      <c r="L8" s="180">
        <v>0.6</v>
      </c>
      <c r="M8" s="181">
        <v>10938613.58</v>
      </c>
      <c r="N8" s="181">
        <v>13087525.330000002</v>
      </c>
      <c r="O8" s="181">
        <v>16.439999995753169</v>
      </c>
      <c r="P8" s="182"/>
    </row>
    <row r="9" spans="1:16" ht="105">
      <c r="A9" s="172">
        <v>2</v>
      </c>
      <c r="B9" s="173" t="s">
        <v>597</v>
      </c>
      <c r="C9" s="174" t="s">
        <v>598</v>
      </c>
      <c r="D9" s="175" t="s">
        <v>599</v>
      </c>
      <c r="E9" s="176" t="s">
        <v>596</v>
      </c>
      <c r="F9" s="177">
        <v>200000</v>
      </c>
      <c r="G9" s="177">
        <v>189755.87000000002</v>
      </c>
      <c r="H9" s="178">
        <v>43571.708333333299</v>
      </c>
      <c r="I9" s="179">
        <v>0.6</v>
      </c>
      <c r="J9" s="179">
        <v>0.6</v>
      </c>
      <c r="K9" s="179" t="s">
        <v>600</v>
      </c>
      <c r="L9" s="180">
        <v>0</v>
      </c>
      <c r="M9" s="181">
        <v>113419.52</v>
      </c>
      <c r="N9" s="181">
        <v>76336.350000000006</v>
      </c>
      <c r="O9" s="181">
        <v>0</v>
      </c>
      <c r="P9" s="182"/>
    </row>
    <row r="10" spans="1:16" ht="135.75">
      <c r="A10" s="172">
        <v>3</v>
      </c>
      <c r="B10" s="173" t="s">
        <v>601</v>
      </c>
      <c r="C10" s="174" t="s">
        <v>602</v>
      </c>
      <c r="D10" s="175" t="s">
        <v>603</v>
      </c>
      <c r="E10" s="176" t="s">
        <v>596</v>
      </c>
      <c r="F10" s="177">
        <v>1000000</v>
      </c>
      <c r="G10" s="177">
        <v>565745.7899999998</v>
      </c>
      <c r="H10" s="178">
        <v>43718.708333333299</v>
      </c>
      <c r="I10" s="179">
        <v>0.6</v>
      </c>
      <c r="J10" s="179">
        <v>0.6</v>
      </c>
      <c r="K10" s="179">
        <v>0.11</v>
      </c>
      <c r="L10" s="180">
        <v>0.16</v>
      </c>
      <c r="M10" s="181">
        <v>316655.78999999998</v>
      </c>
      <c r="N10" s="181">
        <v>249090</v>
      </c>
      <c r="O10" s="181">
        <v>0</v>
      </c>
      <c r="P10" s="182"/>
    </row>
    <row r="11" spans="1:16" ht="150">
      <c r="A11" s="172">
        <v>4</v>
      </c>
      <c r="B11" s="173" t="s">
        <v>604</v>
      </c>
      <c r="C11" s="174" t="s">
        <v>605</v>
      </c>
      <c r="D11" s="175" t="s">
        <v>606</v>
      </c>
      <c r="E11" s="176" t="s">
        <v>596</v>
      </c>
      <c r="F11" s="177">
        <v>225000</v>
      </c>
      <c r="G11" s="177">
        <v>147389.81000000003</v>
      </c>
      <c r="H11" s="178">
        <v>43145.708333333299</v>
      </c>
      <c r="I11" s="179">
        <v>0.6</v>
      </c>
      <c r="J11" s="179">
        <v>0.6</v>
      </c>
      <c r="K11" s="179" t="s">
        <v>600</v>
      </c>
      <c r="L11" s="180">
        <v>0</v>
      </c>
      <c r="M11" s="181">
        <v>90383.340000000011</v>
      </c>
      <c r="N11" s="181">
        <v>57006.47</v>
      </c>
      <c r="O11" s="181">
        <v>0</v>
      </c>
      <c r="P11" s="182"/>
    </row>
    <row r="12" spans="1:16" ht="90">
      <c r="A12" s="172">
        <v>5</v>
      </c>
      <c r="B12" s="173" t="s">
        <v>607</v>
      </c>
      <c r="C12" s="174" t="s">
        <v>608</v>
      </c>
      <c r="D12" s="183" t="s">
        <v>609</v>
      </c>
      <c r="E12" s="176" t="s">
        <v>596</v>
      </c>
      <c r="F12" s="177">
        <v>533000</v>
      </c>
      <c r="G12" s="177">
        <v>558685.85</v>
      </c>
      <c r="H12" s="178">
        <v>43175.708333333299</v>
      </c>
      <c r="I12" s="179">
        <v>1</v>
      </c>
      <c r="J12" s="179">
        <v>1</v>
      </c>
      <c r="K12" s="179">
        <v>0.37</v>
      </c>
      <c r="L12" s="180">
        <v>0.74</v>
      </c>
      <c r="M12" s="181">
        <v>58431.909999999923</v>
      </c>
      <c r="N12" s="181">
        <v>500253.94</v>
      </c>
      <c r="O12" s="181">
        <v>0</v>
      </c>
      <c r="P12" s="184"/>
    </row>
    <row r="13" spans="1:16" ht="150">
      <c r="A13" s="172">
        <v>6</v>
      </c>
      <c r="B13" s="173" t="s">
        <v>610</v>
      </c>
      <c r="C13" s="174" t="s">
        <v>611</v>
      </c>
      <c r="D13" s="175" t="s">
        <v>612</v>
      </c>
      <c r="E13" s="176" t="s">
        <v>596</v>
      </c>
      <c r="F13" s="177">
        <v>1200000</v>
      </c>
      <c r="G13" s="177">
        <v>5979649.5299999993</v>
      </c>
      <c r="H13" s="178">
        <v>43552.708333333299</v>
      </c>
      <c r="I13" s="179">
        <v>1</v>
      </c>
      <c r="J13" s="179">
        <v>1</v>
      </c>
      <c r="K13" s="179">
        <v>0.13</v>
      </c>
      <c r="L13" s="180">
        <v>0.4</v>
      </c>
      <c r="M13" s="181">
        <v>4918717.2299999995</v>
      </c>
      <c r="N13" s="181">
        <v>1060103.6499999999</v>
      </c>
      <c r="O13" s="181">
        <v>828.64999999990687</v>
      </c>
      <c r="P13" s="182"/>
    </row>
    <row r="14" spans="1:16" ht="135">
      <c r="A14" s="172">
        <v>7</v>
      </c>
      <c r="B14" s="173" t="s">
        <v>613</v>
      </c>
      <c r="C14" s="174" t="s">
        <v>614</v>
      </c>
      <c r="D14" s="175" t="s">
        <v>615</v>
      </c>
      <c r="E14" s="176" t="s">
        <v>596</v>
      </c>
      <c r="F14" s="177">
        <v>2000000</v>
      </c>
      <c r="G14" s="177">
        <v>1187240.73</v>
      </c>
      <c r="H14" s="178">
        <v>43297.708333333299</v>
      </c>
      <c r="I14" s="179">
        <v>1</v>
      </c>
      <c r="J14" s="179">
        <v>1</v>
      </c>
      <c r="K14" s="179">
        <v>0.32</v>
      </c>
      <c r="L14" s="180">
        <v>0.77</v>
      </c>
      <c r="M14" s="181">
        <v>131902.94999999995</v>
      </c>
      <c r="N14" s="181">
        <v>1055337.7799999998</v>
      </c>
      <c r="O14" s="181">
        <v>0</v>
      </c>
      <c r="P14" s="182"/>
    </row>
    <row r="15" spans="1:16" ht="135">
      <c r="A15" s="172">
        <v>8</v>
      </c>
      <c r="B15" s="173" t="s">
        <v>616</v>
      </c>
      <c r="C15" s="174" t="s">
        <v>617</v>
      </c>
      <c r="D15" s="183" t="s">
        <v>618</v>
      </c>
      <c r="E15" s="176" t="s">
        <v>596</v>
      </c>
      <c r="F15" s="177">
        <v>500000</v>
      </c>
      <c r="G15" s="177">
        <v>253026.93999999994</v>
      </c>
      <c r="H15" s="178">
        <v>44299.708333333299</v>
      </c>
      <c r="I15" s="179">
        <v>0.6</v>
      </c>
      <c r="J15" s="179">
        <v>0.6</v>
      </c>
      <c r="K15" s="179" t="s">
        <v>600</v>
      </c>
      <c r="L15" s="180">
        <v>0</v>
      </c>
      <c r="M15" s="181">
        <v>120142.62000000001</v>
      </c>
      <c r="N15" s="181">
        <v>132884.32</v>
      </c>
      <c r="O15" s="181">
        <v>0</v>
      </c>
      <c r="P15" s="182"/>
    </row>
    <row r="16" spans="1:16" ht="120">
      <c r="A16" s="172">
        <v>9</v>
      </c>
      <c r="B16" s="173" t="s">
        <v>619</v>
      </c>
      <c r="C16" s="174" t="s">
        <v>620</v>
      </c>
      <c r="D16" s="175" t="s">
        <v>621</v>
      </c>
      <c r="E16" s="176" t="s">
        <v>596</v>
      </c>
      <c r="F16" s="177">
        <v>250000</v>
      </c>
      <c r="G16" s="177">
        <v>332829.52</v>
      </c>
      <c r="H16" s="178">
        <v>43882.708333333299</v>
      </c>
      <c r="I16" s="179">
        <v>0.3</v>
      </c>
      <c r="J16" s="179">
        <v>0.3</v>
      </c>
      <c r="K16" s="179" t="s">
        <v>600</v>
      </c>
      <c r="L16" s="180">
        <v>0</v>
      </c>
      <c r="M16" s="181">
        <v>172022.56</v>
      </c>
      <c r="N16" s="181">
        <v>160806.95999999996</v>
      </c>
      <c r="O16" s="181">
        <v>0</v>
      </c>
      <c r="P16" s="182"/>
    </row>
    <row r="17" spans="1:16" ht="105">
      <c r="A17" s="172">
        <v>10</v>
      </c>
      <c r="B17" s="173" t="s">
        <v>622</v>
      </c>
      <c r="C17" s="174" t="s">
        <v>623</v>
      </c>
      <c r="D17" s="175" t="s">
        <v>624</v>
      </c>
      <c r="E17" s="176" t="s">
        <v>596</v>
      </c>
      <c r="F17" s="177">
        <v>400000</v>
      </c>
      <c r="G17" s="177">
        <v>223183.9</v>
      </c>
      <c r="H17" s="178">
        <v>43836</v>
      </c>
      <c r="I17" s="179">
        <v>0.3</v>
      </c>
      <c r="J17" s="179">
        <v>0.6</v>
      </c>
      <c r="K17" s="179">
        <v>0</v>
      </c>
      <c r="L17" s="180">
        <v>0</v>
      </c>
      <c r="M17" s="181">
        <v>14708.660000000018</v>
      </c>
      <c r="N17" s="181">
        <v>208475.23</v>
      </c>
      <c r="O17" s="181">
        <v>9.9999999802093953E-3</v>
      </c>
      <c r="P17" s="182"/>
    </row>
    <row r="18" spans="1:16" ht="105">
      <c r="A18" s="172">
        <v>11</v>
      </c>
      <c r="B18" s="173" t="s">
        <v>625</v>
      </c>
      <c r="C18" s="174" t="s">
        <v>626</v>
      </c>
      <c r="D18" s="175" t="s">
        <v>627</v>
      </c>
      <c r="E18" s="176" t="s">
        <v>596</v>
      </c>
      <c r="F18" s="177">
        <v>650000</v>
      </c>
      <c r="G18" s="177">
        <v>771292.64</v>
      </c>
      <c r="H18" s="178">
        <v>43259.708333333299</v>
      </c>
      <c r="I18" s="179">
        <v>1</v>
      </c>
      <c r="J18" s="179">
        <v>1</v>
      </c>
      <c r="K18" s="179">
        <v>0.5</v>
      </c>
      <c r="L18" s="180">
        <v>0.87</v>
      </c>
      <c r="M18" s="181">
        <v>133904.78000000006</v>
      </c>
      <c r="N18" s="181">
        <v>637387.86</v>
      </c>
      <c r="O18" s="181">
        <v>0</v>
      </c>
      <c r="P18" s="182"/>
    </row>
    <row r="19" spans="1:16" ht="195">
      <c r="A19" s="172">
        <v>12</v>
      </c>
      <c r="B19" s="173" t="s">
        <v>628</v>
      </c>
      <c r="C19" s="174" t="s">
        <v>629</v>
      </c>
      <c r="D19" s="175" t="s">
        <v>630</v>
      </c>
      <c r="E19" s="176" t="s">
        <v>596</v>
      </c>
      <c r="F19" s="177">
        <v>4000000</v>
      </c>
      <c r="G19" s="177">
        <v>3677658.1499999994</v>
      </c>
      <c r="H19" s="178">
        <v>43493.708333333299</v>
      </c>
      <c r="I19" s="179">
        <v>1</v>
      </c>
      <c r="J19" s="179">
        <v>1</v>
      </c>
      <c r="K19" s="179">
        <v>0.09</v>
      </c>
      <c r="L19" s="180">
        <v>0.31</v>
      </c>
      <c r="M19" s="181">
        <v>2851031.03</v>
      </c>
      <c r="N19" s="181">
        <v>826627.12</v>
      </c>
      <c r="O19" s="181">
        <v>0</v>
      </c>
      <c r="P19" s="182"/>
    </row>
    <row r="20" spans="1:16" ht="90">
      <c r="A20" s="172">
        <v>13</v>
      </c>
      <c r="B20" s="173" t="s">
        <v>631</v>
      </c>
      <c r="C20" s="174" t="s">
        <v>632</v>
      </c>
      <c r="D20" s="175" t="s">
        <v>633</v>
      </c>
      <c r="E20" s="176" t="s">
        <v>596</v>
      </c>
      <c r="F20" s="177">
        <v>1000000</v>
      </c>
      <c r="G20" s="177">
        <v>922732.36</v>
      </c>
      <c r="H20" s="178">
        <v>43481.708333333299</v>
      </c>
      <c r="I20" s="179">
        <v>1</v>
      </c>
      <c r="J20" s="179">
        <v>1</v>
      </c>
      <c r="K20" s="179" t="s">
        <v>600</v>
      </c>
      <c r="L20" s="180">
        <v>0.72</v>
      </c>
      <c r="M20" s="181">
        <v>473760.42</v>
      </c>
      <c r="N20" s="181">
        <v>448965.37</v>
      </c>
      <c r="O20" s="181">
        <v>6.5700000000069849</v>
      </c>
      <c r="P20" s="182"/>
    </row>
    <row r="21" spans="1:16" ht="105">
      <c r="A21" s="172">
        <v>14</v>
      </c>
      <c r="B21" s="173" t="s">
        <v>634</v>
      </c>
      <c r="C21" s="174" t="s">
        <v>635</v>
      </c>
      <c r="D21" s="175" t="s">
        <v>636</v>
      </c>
      <c r="E21" s="176" t="s">
        <v>596</v>
      </c>
      <c r="F21" s="177">
        <v>830000</v>
      </c>
      <c r="G21" s="177">
        <v>73125.709999999977</v>
      </c>
      <c r="H21" s="178">
        <v>43895</v>
      </c>
      <c r="I21" s="179">
        <v>1</v>
      </c>
      <c r="J21" s="179">
        <v>1</v>
      </c>
      <c r="K21" s="179">
        <v>0</v>
      </c>
      <c r="L21" s="180">
        <v>0</v>
      </c>
      <c r="M21" s="181">
        <v>7.737810392427491E-12</v>
      </c>
      <c r="N21" s="181">
        <v>73125.709999999977</v>
      </c>
      <c r="O21" s="181">
        <v>0</v>
      </c>
      <c r="P21" s="184"/>
    </row>
    <row r="22" spans="1:16" ht="90">
      <c r="A22" s="172">
        <v>15</v>
      </c>
      <c r="B22" s="173" t="s">
        <v>637</v>
      </c>
      <c r="C22" s="174" t="s">
        <v>638</v>
      </c>
      <c r="D22" s="175" t="s">
        <v>639</v>
      </c>
      <c r="E22" s="176" t="s">
        <v>596</v>
      </c>
      <c r="F22" s="177">
        <v>480000</v>
      </c>
      <c r="G22" s="177">
        <v>492378.83</v>
      </c>
      <c r="H22" s="178">
        <v>43481.708333333299</v>
      </c>
      <c r="I22" s="179">
        <v>1</v>
      </c>
      <c r="J22" s="179">
        <v>1</v>
      </c>
      <c r="K22" s="179" t="s">
        <v>600</v>
      </c>
      <c r="L22" s="180">
        <v>0.49</v>
      </c>
      <c r="M22" s="181">
        <v>190970.47</v>
      </c>
      <c r="N22" s="181">
        <v>301408.36</v>
      </c>
      <c r="O22" s="181">
        <v>0</v>
      </c>
      <c r="P22" s="182"/>
    </row>
    <row r="23" spans="1:16" ht="135">
      <c r="A23" s="172">
        <v>16</v>
      </c>
      <c r="B23" s="173" t="s">
        <v>640</v>
      </c>
      <c r="C23" s="174" t="s">
        <v>641</v>
      </c>
      <c r="D23" s="185" t="s">
        <v>642</v>
      </c>
      <c r="E23" s="176" t="s">
        <v>596</v>
      </c>
      <c r="F23" s="177">
        <v>2713100</v>
      </c>
      <c r="G23" s="177">
        <v>1808856.41</v>
      </c>
      <c r="H23" s="178">
        <v>43112</v>
      </c>
      <c r="I23" s="179">
        <v>1</v>
      </c>
      <c r="J23" s="179">
        <v>1</v>
      </c>
      <c r="K23" s="179">
        <v>0.79</v>
      </c>
      <c r="L23" s="180">
        <v>0.95</v>
      </c>
      <c r="M23" s="181">
        <v>126744.87</v>
      </c>
      <c r="N23" s="181">
        <v>1678573.32</v>
      </c>
      <c r="O23" s="181">
        <v>3538.2199999999721</v>
      </c>
      <c r="P23" s="182"/>
    </row>
    <row r="24" spans="1:16" ht="75">
      <c r="A24" s="172">
        <v>17</v>
      </c>
      <c r="B24" s="173" t="s">
        <v>643</v>
      </c>
      <c r="C24" s="174" t="s">
        <v>644</v>
      </c>
      <c r="D24" s="175" t="s">
        <v>645</v>
      </c>
      <c r="E24" s="176" t="s">
        <v>596</v>
      </c>
      <c r="F24" s="177">
        <v>413600</v>
      </c>
      <c r="G24" s="177">
        <v>760358.18</v>
      </c>
      <c r="H24" s="178">
        <v>43110.708333333299</v>
      </c>
      <c r="I24" s="179">
        <v>1</v>
      </c>
      <c r="J24" s="179">
        <v>1</v>
      </c>
      <c r="K24" s="179">
        <v>0.74</v>
      </c>
      <c r="L24" s="180">
        <v>0.88</v>
      </c>
      <c r="M24" s="181">
        <v>204594.5</v>
      </c>
      <c r="N24" s="181">
        <v>555763.68000000005</v>
      </c>
      <c r="O24" s="181">
        <v>0</v>
      </c>
      <c r="P24" s="182"/>
    </row>
    <row r="25" spans="1:16" ht="90">
      <c r="A25" s="172">
        <v>18</v>
      </c>
      <c r="B25" s="173" t="s">
        <v>646</v>
      </c>
      <c r="C25" s="174" t="s">
        <v>647</v>
      </c>
      <c r="D25" s="175" t="s">
        <v>648</v>
      </c>
      <c r="E25" s="176" t="s">
        <v>596</v>
      </c>
      <c r="F25" s="177">
        <v>306800</v>
      </c>
      <c r="G25" s="177">
        <v>326691.30000000005</v>
      </c>
      <c r="H25" s="178">
        <v>43157.708333333299</v>
      </c>
      <c r="I25" s="179">
        <v>1</v>
      </c>
      <c r="J25" s="179">
        <v>1</v>
      </c>
      <c r="K25" s="179">
        <v>0.42</v>
      </c>
      <c r="L25" s="180">
        <v>0.88</v>
      </c>
      <c r="M25" s="181">
        <v>86501</v>
      </c>
      <c r="N25" s="181">
        <v>240190.30000000005</v>
      </c>
      <c r="O25" s="181">
        <v>0</v>
      </c>
      <c r="P25" s="182"/>
    </row>
    <row r="26" spans="1:16" ht="105">
      <c r="A26" s="186">
        <v>19</v>
      </c>
      <c r="B26" s="187" t="s">
        <v>649</v>
      </c>
      <c r="C26" s="188" t="s">
        <v>650</v>
      </c>
      <c r="D26" s="189" t="s">
        <v>651</v>
      </c>
      <c r="E26" s="190" t="s">
        <v>652</v>
      </c>
      <c r="F26" s="191">
        <v>4131500</v>
      </c>
      <c r="G26" s="192">
        <v>2203974.0700000003</v>
      </c>
      <c r="H26" s="192">
        <v>44701.708333333299</v>
      </c>
      <c r="I26" s="193">
        <v>0.1</v>
      </c>
      <c r="J26" s="193">
        <v>0.1</v>
      </c>
      <c r="K26" s="193" t="s">
        <v>600</v>
      </c>
      <c r="L26" s="194">
        <v>0</v>
      </c>
      <c r="M26" s="195">
        <v>1933954.55</v>
      </c>
      <c r="N26" s="195">
        <v>270019.52</v>
      </c>
      <c r="O26" s="195">
        <v>0</v>
      </c>
      <c r="P26" s="196"/>
    </row>
    <row r="27" spans="1:16" ht="150">
      <c r="A27" s="172">
        <v>20</v>
      </c>
      <c r="B27" s="173" t="s">
        <v>653</v>
      </c>
      <c r="C27" s="174" t="s">
        <v>654</v>
      </c>
      <c r="D27" s="175" t="s">
        <v>655</v>
      </c>
      <c r="E27" s="176" t="s">
        <v>596</v>
      </c>
      <c r="F27" s="177">
        <v>350000</v>
      </c>
      <c r="G27" s="177">
        <v>350000</v>
      </c>
      <c r="H27" s="178">
        <v>44501.708333333299</v>
      </c>
      <c r="I27" s="179">
        <v>0.1</v>
      </c>
      <c r="J27" s="179">
        <v>0.1</v>
      </c>
      <c r="K27" s="179" t="s">
        <v>600</v>
      </c>
      <c r="L27" s="180">
        <v>0</v>
      </c>
      <c r="M27" s="181">
        <v>249361.46</v>
      </c>
      <c r="N27" s="181">
        <v>100638.54</v>
      </c>
      <c r="O27" s="181">
        <v>0</v>
      </c>
      <c r="P27" s="182"/>
    </row>
    <row r="28" spans="1:16" ht="135">
      <c r="A28" s="172">
        <v>21</v>
      </c>
      <c r="B28" s="173" t="s">
        <v>656</v>
      </c>
      <c r="C28" s="174" t="s">
        <v>657</v>
      </c>
      <c r="D28" s="175" t="s">
        <v>658</v>
      </c>
      <c r="E28" s="176" t="s">
        <v>596</v>
      </c>
      <c r="F28" s="177">
        <v>1500000</v>
      </c>
      <c r="G28" s="177">
        <v>263414.73000000004</v>
      </c>
      <c r="H28" s="178">
        <v>43434</v>
      </c>
      <c r="I28" s="179">
        <v>0.1</v>
      </c>
      <c r="J28" s="179">
        <v>0.3</v>
      </c>
      <c r="K28" s="179">
        <v>0</v>
      </c>
      <c r="L28" s="180">
        <v>0</v>
      </c>
      <c r="M28" s="181">
        <v>183931.97</v>
      </c>
      <c r="N28" s="181">
        <v>79482.760000000009</v>
      </c>
      <c r="O28" s="181">
        <v>0</v>
      </c>
      <c r="P28" s="182"/>
    </row>
    <row r="29" spans="1:16" ht="120">
      <c r="A29" s="186">
        <v>22</v>
      </c>
      <c r="B29" s="187" t="s">
        <v>659</v>
      </c>
      <c r="C29" s="188" t="s">
        <v>660</v>
      </c>
      <c r="D29" s="189" t="s">
        <v>661</v>
      </c>
      <c r="E29" s="190" t="s">
        <v>652</v>
      </c>
      <c r="F29" s="191">
        <v>1027000</v>
      </c>
      <c r="G29" s="191">
        <v>657520.77</v>
      </c>
      <c r="H29" s="192">
        <v>43025.708333333299</v>
      </c>
      <c r="I29" s="193">
        <v>1</v>
      </c>
      <c r="J29" s="193">
        <v>1</v>
      </c>
      <c r="K29" s="193">
        <v>1</v>
      </c>
      <c r="L29" s="194">
        <v>1</v>
      </c>
      <c r="M29" s="195">
        <v>2.5639934619903199E-11</v>
      </c>
      <c r="N29" s="195">
        <v>656699.20000000007</v>
      </c>
      <c r="O29" s="195">
        <v>821.56999999994878</v>
      </c>
      <c r="P29" s="196"/>
    </row>
    <row r="30" spans="1:16" ht="90">
      <c r="A30" s="186">
        <v>23</v>
      </c>
      <c r="B30" s="187" t="s">
        <v>662</v>
      </c>
      <c r="C30" s="188" t="s">
        <v>663</v>
      </c>
      <c r="D30" s="189" t="s">
        <v>664</v>
      </c>
      <c r="E30" s="190" t="s">
        <v>652</v>
      </c>
      <c r="F30" s="191">
        <v>968500</v>
      </c>
      <c r="G30" s="191">
        <v>896886.35</v>
      </c>
      <c r="H30" s="192">
        <v>43361.708333333299</v>
      </c>
      <c r="I30" s="193">
        <v>1</v>
      </c>
      <c r="J30" s="193">
        <v>1</v>
      </c>
      <c r="K30" s="193">
        <v>0.35</v>
      </c>
      <c r="L30" s="194">
        <v>0.67</v>
      </c>
      <c r="M30" s="195">
        <v>450589.3</v>
      </c>
      <c r="N30" s="195">
        <v>446297.05000000005</v>
      </c>
      <c r="O30" s="195">
        <v>0</v>
      </c>
      <c r="P30" s="196"/>
    </row>
    <row r="31" spans="1:16" ht="105">
      <c r="A31" s="172">
        <v>24</v>
      </c>
      <c r="B31" s="173" t="s">
        <v>665</v>
      </c>
      <c r="C31" s="174" t="s">
        <v>666</v>
      </c>
      <c r="D31" s="175" t="s">
        <v>667</v>
      </c>
      <c r="E31" s="176" t="s">
        <v>596</v>
      </c>
      <c r="F31" s="177">
        <v>150000</v>
      </c>
      <c r="G31" s="177">
        <v>97309.33</v>
      </c>
      <c r="H31" s="178">
        <v>44034.708333333299</v>
      </c>
      <c r="I31" s="179">
        <v>0.3</v>
      </c>
      <c r="J31" s="179">
        <v>0.6</v>
      </c>
      <c r="K31" s="179" t="s">
        <v>600</v>
      </c>
      <c r="L31" s="180">
        <v>0</v>
      </c>
      <c r="M31" s="181">
        <v>44585</v>
      </c>
      <c r="N31" s="181">
        <v>52724.33</v>
      </c>
      <c r="O31" s="181">
        <v>0</v>
      </c>
      <c r="P31" s="182"/>
    </row>
    <row r="32" spans="1:16" ht="105">
      <c r="A32" s="186">
        <v>25</v>
      </c>
      <c r="B32" s="187" t="s">
        <v>668</v>
      </c>
      <c r="C32" s="188" t="s">
        <v>669</v>
      </c>
      <c r="D32" s="189" t="s">
        <v>670</v>
      </c>
      <c r="E32" s="190" t="s">
        <v>652</v>
      </c>
      <c r="F32" s="191">
        <v>507000</v>
      </c>
      <c r="G32" s="191">
        <v>443717.62999999989</v>
      </c>
      <c r="H32" s="192">
        <v>43245.708333333299</v>
      </c>
      <c r="I32" s="193">
        <v>1</v>
      </c>
      <c r="J32" s="193">
        <v>1</v>
      </c>
      <c r="K32" s="193">
        <v>0.17</v>
      </c>
      <c r="L32" s="194">
        <v>0.47000000000000003</v>
      </c>
      <c r="M32" s="195">
        <v>298611.64</v>
      </c>
      <c r="N32" s="195">
        <v>145105.99000000002</v>
      </c>
      <c r="O32" s="195">
        <v>0</v>
      </c>
      <c r="P32" s="196"/>
    </row>
    <row r="33" spans="1:16" ht="255">
      <c r="A33" s="172">
        <v>26</v>
      </c>
      <c r="B33" s="173" t="s">
        <v>671</v>
      </c>
      <c r="C33" s="174" t="s">
        <v>672</v>
      </c>
      <c r="D33" s="175" t="s">
        <v>673</v>
      </c>
      <c r="E33" s="176" t="s">
        <v>596</v>
      </c>
      <c r="F33" s="177">
        <v>325000</v>
      </c>
      <c r="G33" s="177">
        <v>46396.829999999987</v>
      </c>
      <c r="H33" s="178">
        <v>43725</v>
      </c>
      <c r="I33" s="179">
        <v>0.3</v>
      </c>
      <c r="J33" s="179">
        <v>0.3</v>
      </c>
      <c r="K33" s="179">
        <v>0</v>
      </c>
      <c r="L33" s="180">
        <v>0</v>
      </c>
      <c r="M33" s="181">
        <v>-2.1884716261411082E-12</v>
      </c>
      <c r="N33" s="181">
        <v>46396.829999999987</v>
      </c>
      <c r="O33" s="181">
        <v>0</v>
      </c>
      <c r="P33" s="184"/>
    </row>
    <row r="34" spans="1:16" ht="150">
      <c r="A34" s="172">
        <v>27</v>
      </c>
      <c r="B34" s="173" t="s">
        <v>674</v>
      </c>
      <c r="C34" s="174" t="s">
        <v>675</v>
      </c>
      <c r="D34" s="183" t="s">
        <v>676</v>
      </c>
      <c r="E34" s="176" t="s">
        <v>596</v>
      </c>
      <c r="F34" s="177">
        <v>106000</v>
      </c>
      <c r="G34" s="177">
        <v>1114427.18</v>
      </c>
      <c r="H34" s="178">
        <v>43951.708333333299</v>
      </c>
      <c r="I34" s="179">
        <v>0.6</v>
      </c>
      <c r="J34" s="179">
        <v>0.6</v>
      </c>
      <c r="K34" s="179" t="s">
        <v>600</v>
      </c>
      <c r="L34" s="180">
        <v>0</v>
      </c>
      <c r="M34" s="181">
        <v>922326.26</v>
      </c>
      <c r="N34" s="181">
        <v>192100.92</v>
      </c>
      <c r="O34" s="181">
        <v>0</v>
      </c>
      <c r="P34" s="182"/>
    </row>
    <row r="35" spans="1:16" ht="105">
      <c r="A35" s="172">
        <v>28</v>
      </c>
      <c r="B35" s="173" t="s">
        <v>677</v>
      </c>
      <c r="C35" s="174" t="s">
        <v>678</v>
      </c>
      <c r="D35" s="175" t="s">
        <v>679</v>
      </c>
      <c r="E35" s="176" t="s">
        <v>596</v>
      </c>
      <c r="F35" s="177">
        <v>834600</v>
      </c>
      <c r="G35" s="177">
        <v>565834.26</v>
      </c>
      <c r="H35" s="178">
        <v>43242.708333333299</v>
      </c>
      <c r="I35" s="179">
        <v>1</v>
      </c>
      <c r="J35" s="179">
        <v>1</v>
      </c>
      <c r="K35" s="179">
        <v>0.33</v>
      </c>
      <c r="L35" s="180">
        <v>0.99</v>
      </c>
      <c r="M35" s="181">
        <v>85960.78</v>
      </c>
      <c r="N35" s="181">
        <v>479840.97000000003</v>
      </c>
      <c r="O35" s="181">
        <v>32.509999999951106</v>
      </c>
      <c r="P35" s="182"/>
    </row>
    <row r="36" spans="1:16" ht="120">
      <c r="A36" s="172">
        <v>29</v>
      </c>
      <c r="B36" s="173" t="s">
        <v>680</v>
      </c>
      <c r="C36" s="174" t="s">
        <v>681</v>
      </c>
      <c r="D36" s="175" t="s">
        <v>682</v>
      </c>
      <c r="E36" s="176" t="s">
        <v>596</v>
      </c>
      <c r="F36" s="177">
        <v>390000</v>
      </c>
      <c r="G36" s="177">
        <v>240164.49</v>
      </c>
      <c r="H36" s="178">
        <v>43587.708333333299</v>
      </c>
      <c r="I36" s="179">
        <v>0.6</v>
      </c>
      <c r="J36" s="179">
        <v>0.6</v>
      </c>
      <c r="K36" s="179" t="s">
        <v>600</v>
      </c>
      <c r="L36" s="180">
        <v>0</v>
      </c>
      <c r="M36" s="181">
        <v>9477.5899999999801</v>
      </c>
      <c r="N36" s="181">
        <v>230686.89999999997</v>
      </c>
      <c r="O36" s="181">
        <v>0</v>
      </c>
      <c r="P36" s="182"/>
    </row>
    <row r="37" spans="1:16" ht="120">
      <c r="A37" s="172">
        <v>30</v>
      </c>
      <c r="B37" s="173" t="s">
        <v>683</v>
      </c>
      <c r="C37" s="174" t="s">
        <v>684</v>
      </c>
      <c r="D37" s="175" t="s">
        <v>685</v>
      </c>
      <c r="E37" s="176" t="s">
        <v>596</v>
      </c>
      <c r="F37" s="177">
        <v>587500</v>
      </c>
      <c r="G37" s="177">
        <v>521380.81999999995</v>
      </c>
      <c r="H37" s="178">
        <v>44011.708333333299</v>
      </c>
      <c r="I37" s="179">
        <v>0.1</v>
      </c>
      <c r="J37" s="179">
        <v>0.1</v>
      </c>
      <c r="K37" s="179" t="s">
        <v>600</v>
      </c>
      <c r="L37" s="180">
        <v>0</v>
      </c>
      <c r="M37" s="181">
        <v>456036.18</v>
      </c>
      <c r="N37" s="181">
        <v>65344.639999999999</v>
      </c>
      <c r="O37" s="181">
        <v>0</v>
      </c>
      <c r="P37" s="184"/>
    </row>
    <row r="38" spans="1:16" ht="105">
      <c r="A38" s="172">
        <v>31</v>
      </c>
      <c r="B38" s="173" t="s">
        <v>686</v>
      </c>
      <c r="C38" s="174" t="s">
        <v>687</v>
      </c>
      <c r="D38" s="197" t="s">
        <v>688</v>
      </c>
      <c r="E38" s="176" t="s">
        <v>596</v>
      </c>
      <c r="F38" s="177">
        <v>859800</v>
      </c>
      <c r="G38" s="177">
        <v>200225.14999999997</v>
      </c>
      <c r="H38" s="178">
        <v>43156</v>
      </c>
      <c r="I38" s="179">
        <v>1</v>
      </c>
      <c r="J38" s="179">
        <v>1</v>
      </c>
      <c r="K38" s="179">
        <v>0</v>
      </c>
      <c r="L38" s="180">
        <v>0</v>
      </c>
      <c r="M38" s="181">
        <v>69926.89</v>
      </c>
      <c r="N38" s="181">
        <v>121754.46</v>
      </c>
      <c r="O38" s="181">
        <v>8543.7999999999593</v>
      </c>
      <c r="P38" s="182"/>
    </row>
    <row r="39" spans="1:16" ht="75">
      <c r="A39" s="172">
        <v>32</v>
      </c>
      <c r="B39" s="173" t="s">
        <v>689</v>
      </c>
      <c r="C39" s="174" t="s">
        <v>690</v>
      </c>
      <c r="D39" s="175" t="s">
        <v>691</v>
      </c>
      <c r="E39" s="176" t="s">
        <v>596</v>
      </c>
      <c r="F39" s="177">
        <v>1000000</v>
      </c>
      <c r="G39" s="177">
        <v>1180657.8700000001</v>
      </c>
      <c r="H39" s="178">
        <v>44069.708333333299</v>
      </c>
      <c r="I39" s="179">
        <v>0.6</v>
      </c>
      <c r="J39" s="179">
        <v>0.6</v>
      </c>
      <c r="K39" s="179" t="s">
        <v>600</v>
      </c>
      <c r="L39" s="180">
        <v>0</v>
      </c>
      <c r="M39" s="181">
        <v>753425.27</v>
      </c>
      <c r="N39" s="181">
        <v>427232.60000000003</v>
      </c>
      <c r="O39" s="181">
        <v>0</v>
      </c>
      <c r="P39" s="182"/>
    </row>
    <row r="40" spans="1:16" ht="135">
      <c r="A40" s="172">
        <v>33</v>
      </c>
      <c r="B40" s="173" t="s">
        <v>692</v>
      </c>
      <c r="C40" s="174" t="s">
        <v>693</v>
      </c>
      <c r="D40" s="185" t="s">
        <v>694</v>
      </c>
      <c r="E40" s="176" t="s">
        <v>596</v>
      </c>
      <c r="F40" s="177">
        <v>978400</v>
      </c>
      <c r="G40" s="177">
        <v>2032686.8500000003</v>
      </c>
      <c r="H40" s="178">
        <v>43111</v>
      </c>
      <c r="I40" s="179">
        <v>1</v>
      </c>
      <c r="J40" s="179">
        <v>1</v>
      </c>
      <c r="K40" s="179">
        <v>0.7</v>
      </c>
      <c r="L40" s="180">
        <v>0.9</v>
      </c>
      <c r="M40" s="181">
        <v>828024.22</v>
      </c>
      <c r="N40" s="181">
        <v>1202366.56</v>
      </c>
      <c r="O40" s="181">
        <v>2296.070000000298</v>
      </c>
      <c r="P40" s="182"/>
    </row>
    <row r="41" spans="1:16" ht="120">
      <c r="A41" s="172">
        <v>34</v>
      </c>
      <c r="B41" s="173" t="s">
        <v>695</v>
      </c>
      <c r="C41" s="174" t="s">
        <v>696</v>
      </c>
      <c r="D41" s="175" t="s">
        <v>697</v>
      </c>
      <c r="E41" s="176" t="s">
        <v>596</v>
      </c>
      <c r="F41" s="177">
        <v>2444000</v>
      </c>
      <c r="G41" s="177">
        <v>2818549.2199999997</v>
      </c>
      <c r="H41" s="178">
        <v>43383.708333333299</v>
      </c>
      <c r="I41" s="179">
        <v>1</v>
      </c>
      <c r="J41" s="179">
        <v>1</v>
      </c>
      <c r="K41" s="179">
        <v>0.13</v>
      </c>
      <c r="L41" s="180">
        <v>0.23</v>
      </c>
      <c r="M41" s="181">
        <v>2438850.8899999997</v>
      </c>
      <c r="N41" s="181">
        <v>379698.33000000007</v>
      </c>
      <c r="O41" s="181">
        <v>0</v>
      </c>
      <c r="P41" s="184"/>
    </row>
    <row r="42" spans="1:16" ht="150">
      <c r="A42" s="172">
        <v>35</v>
      </c>
      <c r="B42" s="173" t="s">
        <v>698</v>
      </c>
      <c r="C42" s="174" t="s">
        <v>699</v>
      </c>
      <c r="D42" s="175" t="s">
        <v>700</v>
      </c>
      <c r="E42" s="176" t="s">
        <v>596</v>
      </c>
      <c r="F42" s="177">
        <v>250000</v>
      </c>
      <c r="G42" s="177">
        <v>153619.9</v>
      </c>
      <c r="H42" s="178">
        <v>43315</v>
      </c>
      <c r="I42" s="179">
        <v>0.95</v>
      </c>
      <c r="J42" s="179">
        <v>1</v>
      </c>
      <c r="K42" s="179">
        <v>0</v>
      </c>
      <c r="L42" s="180">
        <v>0</v>
      </c>
      <c r="M42" s="181">
        <v>71768.81</v>
      </c>
      <c r="N42" s="181">
        <v>81851.09</v>
      </c>
      <c r="O42" s="181">
        <v>0</v>
      </c>
      <c r="P42" s="182"/>
    </row>
    <row r="43" spans="1:16" ht="90">
      <c r="A43" s="172">
        <v>36</v>
      </c>
      <c r="B43" s="173" t="s">
        <v>701</v>
      </c>
      <c r="C43" s="174" t="s">
        <v>702</v>
      </c>
      <c r="D43" s="175" t="s">
        <v>703</v>
      </c>
      <c r="E43" s="176" t="s">
        <v>596</v>
      </c>
      <c r="F43" s="177">
        <v>598000</v>
      </c>
      <c r="G43" s="177">
        <v>1721571.1800000002</v>
      </c>
      <c r="H43" s="178">
        <v>43432.708333333299</v>
      </c>
      <c r="I43" s="179">
        <v>1</v>
      </c>
      <c r="J43" s="179">
        <v>1</v>
      </c>
      <c r="K43" s="179">
        <v>0.17</v>
      </c>
      <c r="L43" s="180">
        <v>0.36</v>
      </c>
      <c r="M43" s="181">
        <v>1245452.0899999999</v>
      </c>
      <c r="N43" s="181">
        <v>476119.05000000005</v>
      </c>
      <c r="O43" s="181">
        <v>4.0000000270083547E-2</v>
      </c>
      <c r="P43" s="182"/>
    </row>
    <row r="44" spans="1:16" ht="60">
      <c r="A44" s="172">
        <v>37</v>
      </c>
      <c r="B44" s="173" t="s">
        <v>103</v>
      </c>
      <c r="C44" s="198" t="s">
        <v>704</v>
      </c>
      <c r="D44" s="175" t="s">
        <v>705</v>
      </c>
      <c r="E44" s="176" t="s">
        <v>596</v>
      </c>
      <c r="F44" s="177">
        <v>1300000</v>
      </c>
      <c r="G44" s="177">
        <v>0</v>
      </c>
      <c r="H44" s="178" t="s">
        <v>706</v>
      </c>
      <c r="I44" s="179">
        <v>1</v>
      </c>
      <c r="J44" s="179">
        <v>1</v>
      </c>
      <c r="K44" s="179">
        <v>0</v>
      </c>
      <c r="L44" s="180">
        <v>0</v>
      </c>
      <c r="M44" s="181">
        <v>0</v>
      </c>
      <c r="N44" s="181">
        <v>0</v>
      </c>
      <c r="O44" s="181">
        <v>0</v>
      </c>
      <c r="P44" s="182"/>
    </row>
    <row r="45" spans="1:16" ht="165">
      <c r="A45" s="172">
        <v>38</v>
      </c>
      <c r="B45" s="173" t="s">
        <v>707</v>
      </c>
      <c r="C45" s="174" t="s">
        <v>708</v>
      </c>
      <c r="D45" s="175" t="s">
        <v>709</v>
      </c>
      <c r="E45" s="176" t="s">
        <v>596</v>
      </c>
      <c r="F45" s="177">
        <v>4000000</v>
      </c>
      <c r="G45" s="177">
        <v>2564203.09</v>
      </c>
      <c r="H45" s="178">
        <v>43507.708333333299</v>
      </c>
      <c r="I45" s="179">
        <v>1</v>
      </c>
      <c r="J45" s="179">
        <v>1</v>
      </c>
      <c r="K45" s="179">
        <v>0.21</v>
      </c>
      <c r="L45" s="180">
        <v>0.38</v>
      </c>
      <c r="M45" s="181">
        <v>1429509.73</v>
      </c>
      <c r="N45" s="181">
        <v>1134680.8400000001</v>
      </c>
      <c r="O45" s="181">
        <v>12.519999999785796</v>
      </c>
      <c r="P45" s="182"/>
    </row>
    <row r="46" spans="1:16" ht="165">
      <c r="A46" s="172">
        <v>39</v>
      </c>
      <c r="B46" s="173" t="s">
        <v>710</v>
      </c>
      <c r="C46" s="174" t="s">
        <v>711</v>
      </c>
      <c r="D46" s="175" t="s">
        <v>712</v>
      </c>
      <c r="E46" s="176" t="s">
        <v>596</v>
      </c>
      <c r="F46" s="177">
        <v>588000</v>
      </c>
      <c r="G46" s="177">
        <v>79659.609999999986</v>
      </c>
      <c r="H46" s="178">
        <v>44481.708333333299</v>
      </c>
      <c r="I46" s="179">
        <v>0.1</v>
      </c>
      <c r="J46" s="179">
        <v>0.1</v>
      </c>
      <c r="K46" s="179">
        <v>0</v>
      </c>
      <c r="L46" s="180">
        <v>0</v>
      </c>
      <c r="M46" s="181">
        <v>208.8400000000041</v>
      </c>
      <c r="N46" s="181">
        <v>79450.76999999999</v>
      </c>
      <c r="O46" s="181">
        <v>0</v>
      </c>
      <c r="P46" s="182"/>
    </row>
    <row r="47" spans="1:16" ht="135">
      <c r="A47" s="172">
        <v>40</v>
      </c>
      <c r="B47" s="173" t="s">
        <v>713</v>
      </c>
      <c r="C47" s="174" t="s">
        <v>714</v>
      </c>
      <c r="D47" s="175" t="s">
        <v>715</v>
      </c>
      <c r="E47" s="176" t="s">
        <v>596</v>
      </c>
      <c r="F47" s="177">
        <v>240400</v>
      </c>
      <c r="G47" s="177">
        <v>70784.930000000022</v>
      </c>
      <c r="H47" s="178">
        <v>43354.708333333299</v>
      </c>
      <c r="I47" s="179">
        <v>0.6</v>
      </c>
      <c r="J47" s="179">
        <v>0.6</v>
      </c>
      <c r="K47" s="179">
        <v>0</v>
      </c>
      <c r="L47" s="180">
        <v>0</v>
      </c>
      <c r="M47" s="181">
        <v>30858</v>
      </c>
      <c r="N47" s="181">
        <v>39926.929999999993</v>
      </c>
      <c r="O47" s="181">
        <v>0</v>
      </c>
      <c r="P47" s="182"/>
    </row>
    <row r="48" spans="1:16" ht="165">
      <c r="A48" s="186">
        <v>41</v>
      </c>
      <c r="B48" s="187" t="s">
        <v>716</v>
      </c>
      <c r="C48" s="188" t="s">
        <v>717</v>
      </c>
      <c r="D48" s="189" t="s">
        <v>718</v>
      </c>
      <c r="E48" s="190" t="s">
        <v>652</v>
      </c>
      <c r="F48" s="191">
        <v>1710000</v>
      </c>
      <c r="G48" s="191">
        <v>2927551.76</v>
      </c>
      <c r="H48" s="192">
        <v>43685.708333333299</v>
      </c>
      <c r="I48" s="193">
        <v>1</v>
      </c>
      <c r="J48" s="193">
        <v>1</v>
      </c>
      <c r="K48" s="193">
        <v>0.3</v>
      </c>
      <c r="L48" s="194">
        <v>0.47</v>
      </c>
      <c r="M48" s="195">
        <v>2318800.9700000002</v>
      </c>
      <c r="N48" s="195">
        <v>608750.6</v>
      </c>
      <c r="O48" s="195">
        <v>0.18999999959487468</v>
      </c>
      <c r="P48" s="196"/>
    </row>
    <row r="49" spans="1:16" ht="105">
      <c r="A49" s="172">
        <v>42</v>
      </c>
      <c r="B49" s="173" t="s">
        <v>719</v>
      </c>
      <c r="C49" s="174" t="s">
        <v>720</v>
      </c>
      <c r="D49" s="183" t="s">
        <v>721</v>
      </c>
      <c r="E49" s="176" t="s">
        <v>596</v>
      </c>
      <c r="F49" s="177">
        <v>850000</v>
      </c>
      <c r="G49" s="177">
        <v>250.39000000000001</v>
      </c>
      <c r="H49" s="178" t="s">
        <v>706</v>
      </c>
      <c r="I49" s="179">
        <v>0</v>
      </c>
      <c r="J49" s="179">
        <v>0</v>
      </c>
      <c r="K49" s="179">
        <v>0</v>
      </c>
      <c r="L49" s="180">
        <v>0</v>
      </c>
      <c r="M49" s="181">
        <v>0</v>
      </c>
      <c r="N49" s="181">
        <v>250.39000000000001</v>
      </c>
      <c r="O49" s="181">
        <v>0</v>
      </c>
      <c r="P49" s="182"/>
    </row>
    <row r="50" spans="1:16" ht="105">
      <c r="A50" s="172">
        <v>43</v>
      </c>
      <c r="B50" s="173" t="s">
        <v>722</v>
      </c>
      <c r="C50" s="174" t="s">
        <v>723</v>
      </c>
      <c r="D50" s="175" t="s">
        <v>724</v>
      </c>
      <c r="E50" s="176" t="s">
        <v>596</v>
      </c>
      <c r="F50" s="177">
        <v>478800</v>
      </c>
      <c r="G50" s="177">
        <v>325548.7</v>
      </c>
      <c r="H50" s="178">
        <v>43075.708333333299</v>
      </c>
      <c r="I50" s="179">
        <v>1</v>
      </c>
      <c r="J50" s="179">
        <v>1</v>
      </c>
      <c r="K50" s="179">
        <v>0.86</v>
      </c>
      <c r="L50" s="180">
        <v>0.99</v>
      </c>
      <c r="M50" s="181">
        <v>2.3283597272438799E-12</v>
      </c>
      <c r="N50" s="181">
        <v>325548.7</v>
      </c>
      <c r="O50" s="181">
        <v>0</v>
      </c>
      <c r="P50" s="182"/>
    </row>
    <row r="51" spans="1:16" ht="120">
      <c r="A51" s="172">
        <v>44</v>
      </c>
      <c r="B51" s="173" t="s">
        <v>725</v>
      </c>
      <c r="C51" s="198" t="s">
        <v>726</v>
      </c>
      <c r="D51" s="183" t="s">
        <v>727</v>
      </c>
      <c r="E51" s="176" t="s">
        <v>596</v>
      </c>
      <c r="F51" s="177">
        <v>144348</v>
      </c>
      <c r="G51" s="177">
        <v>0</v>
      </c>
      <c r="H51" s="178" t="s">
        <v>706</v>
      </c>
      <c r="I51" s="179">
        <v>0.6</v>
      </c>
      <c r="J51" s="179">
        <v>0.6</v>
      </c>
      <c r="K51" s="179">
        <v>0</v>
      </c>
      <c r="L51" s="180">
        <v>0</v>
      </c>
      <c r="M51" s="181">
        <v>0</v>
      </c>
      <c r="N51" s="181">
        <v>0</v>
      </c>
      <c r="O51" s="181">
        <v>0</v>
      </c>
      <c r="P51" s="182"/>
    </row>
    <row r="52" spans="1:16" ht="90">
      <c r="A52" s="172">
        <v>45</v>
      </c>
      <c r="B52" s="173" t="s">
        <v>728</v>
      </c>
      <c r="C52" s="174" t="s">
        <v>729</v>
      </c>
      <c r="D52" s="175" t="s">
        <v>730</v>
      </c>
      <c r="E52" s="176" t="s">
        <v>596</v>
      </c>
      <c r="F52" s="177">
        <v>73152</v>
      </c>
      <c r="G52" s="177">
        <v>58984.000000000007</v>
      </c>
      <c r="H52" s="178">
        <v>42942.708333333299</v>
      </c>
      <c r="I52" s="179">
        <v>1</v>
      </c>
      <c r="J52" s="179">
        <v>1</v>
      </c>
      <c r="K52" s="179">
        <v>1</v>
      </c>
      <c r="L52" s="180">
        <v>1</v>
      </c>
      <c r="M52" s="181">
        <v>92.000000000007276</v>
      </c>
      <c r="N52" s="181">
        <v>58892.000000000007</v>
      </c>
      <c r="O52" s="181">
        <v>0</v>
      </c>
      <c r="P52" s="182"/>
    </row>
    <row r="53" spans="1:16" ht="75">
      <c r="A53" s="172">
        <v>46</v>
      </c>
      <c r="B53" s="173" t="s">
        <v>731</v>
      </c>
      <c r="C53" s="174" t="s">
        <v>732</v>
      </c>
      <c r="D53" s="175" t="s">
        <v>733</v>
      </c>
      <c r="E53" s="176" t="s">
        <v>596</v>
      </c>
      <c r="F53" s="177">
        <v>8058550</v>
      </c>
      <c r="G53" s="177">
        <v>1660248.8599999999</v>
      </c>
      <c r="H53" s="178" t="s">
        <v>706</v>
      </c>
      <c r="I53" s="179" t="s">
        <v>706</v>
      </c>
      <c r="J53" s="179" t="s">
        <v>706</v>
      </c>
      <c r="K53" s="179" t="s">
        <v>706</v>
      </c>
      <c r="L53" s="180" t="s">
        <v>706</v>
      </c>
      <c r="M53" s="181">
        <v>0</v>
      </c>
      <c r="N53" s="181">
        <v>0</v>
      </c>
      <c r="O53" s="181">
        <v>1660248.8599999999</v>
      </c>
      <c r="P53" s="182"/>
    </row>
    <row r="54" spans="1:16" ht="90">
      <c r="A54" s="172">
        <v>47</v>
      </c>
      <c r="B54" s="173" t="s">
        <v>734</v>
      </c>
      <c r="C54" s="174" t="s">
        <v>735</v>
      </c>
      <c r="D54" s="175" t="s">
        <v>736</v>
      </c>
      <c r="E54" s="176" t="s">
        <v>596</v>
      </c>
      <c r="F54" s="177">
        <v>300000</v>
      </c>
      <c r="G54" s="177">
        <v>425687.52</v>
      </c>
      <c r="H54" s="178">
        <v>43179.708333333299</v>
      </c>
      <c r="I54" s="179">
        <v>1</v>
      </c>
      <c r="J54" s="179">
        <v>1</v>
      </c>
      <c r="K54" s="179">
        <v>0.54</v>
      </c>
      <c r="L54" s="180">
        <v>0.88</v>
      </c>
      <c r="M54" s="181">
        <v>59809.25</v>
      </c>
      <c r="N54" s="181">
        <v>365878.27</v>
      </c>
      <c r="O54" s="181">
        <v>0</v>
      </c>
      <c r="P54" s="182"/>
    </row>
    <row r="55" spans="1:16" ht="75">
      <c r="A55" s="172">
        <v>48</v>
      </c>
      <c r="B55" s="173" t="s">
        <v>737</v>
      </c>
      <c r="C55" s="174" t="s">
        <v>738</v>
      </c>
      <c r="D55" s="175" t="s">
        <v>739</v>
      </c>
      <c r="E55" s="176" t="s">
        <v>596</v>
      </c>
      <c r="F55" s="177">
        <v>4380000</v>
      </c>
      <c r="G55" s="177">
        <v>4389002.5199999986</v>
      </c>
      <c r="H55" s="178">
        <v>43082.416666666701</v>
      </c>
      <c r="I55" s="179">
        <v>1</v>
      </c>
      <c r="J55" s="179">
        <v>1</v>
      </c>
      <c r="K55" s="179">
        <v>0.99</v>
      </c>
      <c r="L55" s="180">
        <v>0.99</v>
      </c>
      <c r="M55" s="181">
        <v>297889.78000000003</v>
      </c>
      <c r="N55" s="181">
        <v>4091112.74</v>
      </c>
      <c r="O55" s="181">
        <v>0</v>
      </c>
      <c r="P55" s="182"/>
    </row>
    <row r="56" spans="1:16" ht="180">
      <c r="A56" s="172">
        <v>49</v>
      </c>
      <c r="B56" s="173" t="s">
        <v>740</v>
      </c>
      <c r="C56" s="174" t="s">
        <v>741</v>
      </c>
      <c r="D56" s="175" t="s">
        <v>742</v>
      </c>
      <c r="E56" s="176" t="s">
        <v>596</v>
      </c>
      <c r="F56" s="177">
        <v>3558000</v>
      </c>
      <c r="G56" s="177">
        <v>3303772.4399999995</v>
      </c>
      <c r="H56" s="178">
        <v>43364.708333333299</v>
      </c>
      <c r="I56" s="179">
        <v>1</v>
      </c>
      <c r="J56" s="179">
        <v>1</v>
      </c>
      <c r="K56" s="179">
        <v>0.28000000000000003</v>
      </c>
      <c r="L56" s="180">
        <v>0.56000000000000005</v>
      </c>
      <c r="M56" s="181">
        <v>1963809.7200000002</v>
      </c>
      <c r="N56" s="181">
        <v>1339962.7200000002</v>
      </c>
      <c r="O56" s="181">
        <v>0</v>
      </c>
      <c r="P56" s="182"/>
    </row>
    <row r="57" spans="1:16" ht="120">
      <c r="A57" s="172">
        <v>50</v>
      </c>
      <c r="B57" s="173" t="s">
        <v>743</v>
      </c>
      <c r="C57" s="198" t="s">
        <v>744</v>
      </c>
      <c r="D57" s="175" t="s">
        <v>745</v>
      </c>
      <c r="E57" s="176" t="s">
        <v>596</v>
      </c>
      <c r="F57" s="177">
        <v>279950</v>
      </c>
      <c r="G57" s="177">
        <v>450262.62</v>
      </c>
      <c r="H57" s="178">
        <v>43112.708333333299</v>
      </c>
      <c r="I57" s="179">
        <v>1</v>
      </c>
      <c r="J57" s="179">
        <v>1</v>
      </c>
      <c r="K57" s="179">
        <v>0.98</v>
      </c>
      <c r="L57" s="180">
        <v>1</v>
      </c>
      <c r="M57" s="181">
        <v>38489.559999999903</v>
      </c>
      <c r="N57" s="181">
        <v>411773.06</v>
      </c>
      <c r="O57" s="181">
        <v>0</v>
      </c>
      <c r="P57" s="182"/>
    </row>
    <row r="58" spans="1:16" ht="105">
      <c r="A58" s="172">
        <v>51</v>
      </c>
      <c r="B58" s="173" t="s">
        <v>746</v>
      </c>
      <c r="C58" s="174" t="s">
        <v>747</v>
      </c>
      <c r="D58" s="175" t="s">
        <v>748</v>
      </c>
      <c r="E58" s="176" t="s">
        <v>596</v>
      </c>
      <c r="F58" s="177">
        <v>170000</v>
      </c>
      <c r="G58" s="177">
        <v>165202.99</v>
      </c>
      <c r="H58" s="178">
        <v>43077.708333333299</v>
      </c>
      <c r="I58" s="179">
        <v>1</v>
      </c>
      <c r="J58" s="179">
        <v>1</v>
      </c>
      <c r="K58" s="179">
        <v>0.8</v>
      </c>
      <c r="L58" s="180">
        <v>0.95000000000000007</v>
      </c>
      <c r="M58" s="181">
        <v>9460.0000000000091</v>
      </c>
      <c r="N58" s="181">
        <v>155742.99</v>
      </c>
      <c r="O58" s="181">
        <v>0</v>
      </c>
      <c r="P58" s="182"/>
    </row>
    <row r="59" spans="1:16" ht="90">
      <c r="A59" s="172">
        <v>52</v>
      </c>
      <c r="B59" s="173" t="s">
        <v>749</v>
      </c>
      <c r="C59" s="174" t="s">
        <v>750</v>
      </c>
      <c r="D59" s="175" t="s">
        <v>751</v>
      </c>
      <c r="E59" s="176" t="s">
        <v>596</v>
      </c>
      <c r="F59" s="177">
        <v>365000</v>
      </c>
      <c r="G59" s="177">
        <v>509700.9</v>
      </c>
      <c r="H59" s="178">
        <v>43334.5</v>
      </c>
      <c r="I59" s="179">
        <v>1</v>
      </c>
      <c r="J59" s="179">
        <v>1</v>
      </c>
      <c r="K59" s="179">
        <v>0.41</v>
      </c>
      <c r="L59" s="180">
        <v>0.62</v>
      </c>
      <c r="M59" s="181">
        <v>322603.26</v>
      </c>
      <c r="N59" s="181">
        <v>187088.97999999998</v>
      </c>
      <c r="O59" s="181">
        <v>8.6600000000325963</v>
      </c>
      <c r="P59" s="182"/>
    </row>
    <row r="60" spans="1:16" ht="90">
      <c r="A60" s="172">
        <v>53</v>
      </c>
      <c r="B60" s="173" t="s">
        <v>752</v>
      </c>
      <c r="C60" s="174" t="s">
        <v>753</v>
      </c>
      <c r="D60" s="175" t="s">
        <v>754</v>
      </c>
      <c r="E60" s="176" t="s">
        <v>596</v>
      </c>
      <c r="F60" s="177">
        <v>485000</v>
      </c>
      <c r="G60" s="177">
        <v>681824.87000000011</v>
      </c>
      <c r="H60" s="178">
        <v>43235.708333333299</v>
      </c>
      <c r="I60" s="179">
        <v>1</v>
      </c>
      <c r="J60" s="179">
        <v>1</v>
      </c>
      <c r="K60" s="179">
        <v>0.39</v>
      </c>
      <c r="L60" s="180">
        <v>0.77</v>
      </c>
      <c r="M60" s="181">
        <v>195284.96</v>
      </c>
      <c r="N60" s="181">
        <v>486539.91000000003</v>
      </c>
      <c r="O60" s="181">
        <v>0</v>
      </c>
      <c r="P60" s="182"/>
    </row>
    <row r="61" spans="1:16" ht="90">
      <c r="A61" s="172">
        <v>54</v>
      </c>
      <c r="B61" s="173" t="s">
        <v>755</v>
      </c>
      <c r="C61" s="174" t="s">
        <v>756</v>
      </c>
      <c r="D61" s="175" t="s">
        <v>757</v>
      </c>
      <c r="E61" s="176" t="s">
        <v>596</v>
      </c>
      <c r="F61" s="177">
        <v>570000</v>
      </c>
      <c r="G61" s="177">
        <v>871770.69</v>
      </c>
      <c r="H61" s="178">
        <v>43095.708333333299</v>
      </c>
      <c r="I61" s="179">
        <v>1</v>
      </c>
      <c r="J61" s="179">
        <v>1</v>
      </c>
      <c r="K61" s="179">
        <v>0.55000000000000004</v>
      </c>
      <c r="L61" s="180">
        <v>0.55000000000000004</v>
      </c>
      <c r="M61" s="181">
        <v>317044.21999999997</v>
      </c>
      <c r="N61" s="181">
        <v>527668.72</v>
      </c>
      <c r="O61" s="181">
        <v>27057.75</v>
      </c>
      <c r="P61" s="182"/>
    </row>
    <row r="62" spans="1:16" ht="90">
      <c r="A62" s="172">
        <v>55</v>
      </c>
      <c r="B62" s="173" t="s">
        <v>758</v>
      </c>
      <c r="C62" s="174" t="s">
        <v>759</v>
      </c>
      <c r="D62" s="175" t="s">
        <v>760</v>
      </c>
      <c r="E62" s="176" t="s">
        <v>596</v>
      </c>
      <c r="F62" s="177">
        <v>317000</v>
      </c>
      <c r="G62" s="177">
        <v>0</v>
      </c>
      <c r="H62" s="178">
        <v>43552.708333333299</v>
      </c>
      <c r="I62" s="179">
        <v>0.3</v>
      </c>
      <c r="J62" s="179">
        <v>0.3</v>
      </c>
      <c r="K62" s="179" t="s">
        <v>600</v>
      </c>
      <c r="L62" s="180">
        <v>0</v>
      </c>
      <c r="M62" s="181">
        <v>0</v>
      </c>
      <c r="N62" s="181">
        <v>0</v>
      </c>
      <c r="O62" s="181">
        <v>0</v>
      </c>
      <c r="P62" s="182"/>
    </row>
    <row r="63" spans="1:16" ht="90">
      <c r="A63" s="172">
        <v>56</v>
      </c>
      <c r="B63" s="173" t="s">
        <v>761</v>
      </c>
      <c r="C63" s="174" t="s">
        <v>762</v>
      </c>
      <c r="D63" s="183" t="s">
        <v>763</v>
      </c>
      <c r="E63" s="176" t="s">
        <v>596</v>
      </c>
      <c r="F63" s="177">
        <v>3000000</v>
      </c>
      <c r="G63" s="177">
        <v>605326.78999999992</v>
      </c>
      <c r="H63" s="178">
        <v>43832.5</v>
      </c>
      <c r="I63" s="179">
        <v>0.3</v>
      </c>
      <c r="J63" s="179">
        <v>0.3</v>
      </c>
      <c r="K63" s="179" t="s">
        <v>600</v>
      </c>
      <c r="L63" s="180">
        <v>0</v>
      </c>
      <c r="M63" s="181">
        <v>457826.37</v>
      </c>
      <c r="N63" s="181">
        <v>147500.42000000001</v>
      </c>
      <c r="O63" s="181">
        <v>0</v>
      </c>
      <c r="P63" s="182"/>
    </row>
    <row r="64" spans="1:16" ht="90">
      <c r="A64" s="172">
        <v>57</v>
      </c>
      <c r="B64" s="173" t="s">
        <v>764</v>
      </c>
      <c r="C64" s="174" t="s">
        <v>765</v>
      </c>
      <c r="D64" s="175" t="s">
        <v>766</v>
      </c>
      <c r="E64" s="176" t="s">
        <v>596</v>
      </c>
      <c r="F64" s="177">
        <v>225000</v>
      </c>
      <c r="G64" s="177">
        <v>58572.119999999988</v>
      </c>
      <c r="H64" s="178">
        <v>43357.708333333299</v>
      </c>
      <c r="I64" s="179">
        <v>1</v>
      </c>
      <c r="J64" s="179">
        <v>1</v>
      </c>
      <c r="K64" s="179" t="s">
        <v>600</v>
      </c>
      <c r="L64" s="180">
        <v>0</v>
      </c>
      <c r="M64" s="181">
        <v>13682.77</v>
      </c>
      <c r="N64" s="181">
        <v>44889.35</v>
      </c>
      <c r="O64" s="181">
        <v>0</v>
      </c>
      <c r="P64" s="184"/>
    </row>
    <row r="65" spans="1:16" ht="105">
      <c r="A65" s="172">
        <v>58</v>
      </c>
      <c r="B65" s="173" t="s">
        <v>767</v>
      </c>
      <c r="C65" s="174" t="s">
        <v>768</v>
      </c>
      <c r="D65" s="183" t="s">
        <v>769</v>
      </c>
      <c r="E65" s="176" t="s">
        <v>596</v>
      </c>
      <c r="F65" s="177">
        <v>350000</v>
      </c>
      <c r="G65" s="177">
        <v>0</v>
      </c>
      <c r="H65" s="178" t="s">
        <v>706</v>
      </c>
      <c r="I65" s="179">
        <v>1</v>
      </c>
      <c r="J65" s="179">
        <v>1</v>
      </c>
      <c r="K65" s="179">
        <v>0</v>
      </c>
      <c r="L65" s="180">
        <v>0</v>
      </c>
      <c r="M65" s="181">
        <v>0</v>
      </c>
      <c r="N65" s="181">
        <v>0</v>
      </c>
      <c r="O65" s="181">
        <v>0</v>
      </c>
      <c r="P65" s="182"/>
    </row>
    <row r="66" spans="1:16" ht="105">
      <c r="A66" s="172">
        <v>59</v>
      </c>
      <c r="B66" s="173" t="s">
        <v>770</v>
      </c>
      <c r="C66" s="174" t="s">
        <v>771</v>
      </c>
      <c r="D66" s="175" t="s">
        <v>772</v>
      </c>
      <c r="E66" s="176" t="s">
        <v>596</v>
      </c>
      <c r="F66" s="177">
        <v>150000</v>
      </c>
      <c r="G66" s="177">
        <v>852768.53</v>
      </c>
      <c r="H66" s="178">
        <v>44179.708333333299</v>
      </c>
      <c r="I66" s="179">
        <v>0.1</v>
      </c>
      <c r="J66" s="179">
        <v>0.1</v>
      </c>
      <c r="K66" s="179" t="s">
        <v>600</v>
      </c>
      <c r="L66" s="180">
        <v>0</v>
      </c>
      <c r="M66" s="181">
        <v>724886.14</v>
      </c>
      <c r="N66" s="181">
        <v>127882.39000000001</v>
      </c>
      <c r="O66" s="181">
        <v>0</v>
      </c>
      <c r="P66" s="184"/>
    </row>
    <row r="67" spans="1:16" ht="105">
      <c r="A67" s="172">
        <v>60</v>
      </c>
      <c r="B67" s="173" t="s">
        <v>773</v>
      </c>
      <c r="C67" s="174" t="s">
        <v>774</v>
      </c>
      <c r="D67" s="175" t="s">
        <v>775</v>
      </c>
      <c r="E67" s="176" t="s">
        <v>596</v>
      </c>
      <c r="F67" s="177">
        <v>100000</v>
      </c>
      <c r="G67" s="177">
        <v>115956.21</v>
      </c>
      <c r="H67" s="178">
        <v>43301</v>
      </c>
      <c r="I67" s="179">
        <v>0.6</v>
      </c>
      <c r="J67" s="179">
        <v>0.6</v>
      </c>
      <c r="K67" s="179">
        <v>0</v>
      </c>
      <c r="L67" s="180">
        <v>0</v>
      </c>
      <c r="M67" s="181">
        <v>5883.95</v>
      </c>
      <c r="N67" s="181">
        <v>110072.26000000001</v>
      </c>
      <c r="O67" s="181">
        <v>0</v>
      </c>
      <c r="P67" s="182"/>
    </row>
    <row r="68" spans="1:16" ht="90">
      <c r="A68" s="186">
        <v>61</v>
      </c>
      <c r="B68" s="187" t="s">
        <v>776</v>
      </c>
      <c r="C68" s="188" t="s">
        <v>777</v>
      </c>
      <c r="D68" s="189" t="s">
        <v>778</v>
      </c>
      <c r="E68" s="190" t="s">
        <v>652</v>
      </c>
      <c r="F68" s="191">
        <v>598000</v>
      </c>
      <c r="G68" s="191">
        <v>526536.04999999993</v>
      </c>
      <c r="H68" s="192">
        <v>43315.5</v>
      </c>
      <c r="I68" s="193">
        <v>1</v>
      </c>
      <c r="J68" s="193">
        <v>1</v>
      </c>
      <c r="K68" s="193">
        <v>0.17</v>
      </c>
      <c r="L68" s="194">
        <v>0.41000000000000003</v>
      </c>
      <c r="M68" s="195">
        <v>452045.04</v>
      </c>
      <c r="N68" s="195">
        <v>74491.010000000009</v>
      </c>
      <c r="O68" s="195">
        <v>0</v>
      </c>
      <c r="P68" s="196"/>
    </row>
    <row r="69" spans="1:16" ht="120">
      <c r="A69" s="172">
        <v>62</v>
      </c>
      <c r="B69" s="173" t="s">
        <v>779</v>
      </c>
      <c r="C69" s="174" t="s">
        <v>780</v>
      </c>
      <c r="D69" s="175" t="s">
        <v>781</v>
      </c>
      <c r="E69" s="176" t="s">
        <v>596</v>
      </c>
      <c r="F69" s="177">
        <v>0</v>
      </c>
      <c r="G69" s="177">
        <v>386949.82999999996</v>
      </c>
      <c r="H69" s="178" t="s">
        <v>706</v>
      </c>
      <c r="I69" s="179" t="s">
        <v>706</v>
      </c>
      <c r="J69" s="179" t="s">
        <v>706</v>
      </c>
      <c r="K69" s="179">
        <v>1</v>
      </c>
      <c r="L69" s="180">
        <v>1</v>
      </c>
      <c r="M69" s="181">
        <v>-7.2759576141834308E-12</v>
      </c>
      <c r="N69" s="181">
        <v>386949.82999999996</v>
      </c>
      <c r="O69" s="181">
        <v>0</v>
      </c>
      <c r="P69" s="182"/>
    </row>
    <row r="70" spans="1:16" ht="75">
      <c r="A70" s="186">
        <v>63</v>
      </c>
      <c r="B70" s="187" t="s">
        <v>782</v>
      </c>
      <c r="C70" s="188" t="s">
        <v>783</v>
      </c>
      <c r="D70" s="189" t="s">
        <v>784</v>
      </c>
      <c r="E70" s="190" t="s">
        <v>652</v>
      </c>
      <c r="F70" s="191">
        <v>0</v>
      </c>
      <c r="G70" s="191">
        <v>413172.00000000006</v>
      </c>
      <c r="H70" s="192">
        <v>43362.708333333299</v>
      </c>
      <c r="I70" s="193">
        <v>1</v>
      </c>
      <c r="J70" s="193">
        <v>1</v>
      </c>
      <c r="K70" s="193">
        <v>0.12</v>
      </c>
      <c r="L70" s="194">
        <v>0.2</v>
      </c>
      <c r="M70" s="195">
        <v>406053.79</v>
      </c>
      <c r="N70" s="195">
        <v>7118.2099999999991</v>
      </c>
      <c r="O70" s="195">
        <v>8.0035533756017685E-11</v>
      </c>
      <c r="P70" s="196"/>
    </row>
    <row r="71" spans="1:16" ht="120">
      <c r="A71" s="186">
        <v>64</v>
      </c>
      <c r="B71" s="187" t="s">
        <v>785</v>
      </c>
      <c r="C71" s="188" t="s">
        <v>786</v>
      </c>
      <c r="D71" s="189" t="s">
        <v>787</v>
      </c>
      <c r="E71" s="190" t="s">
        <v>652</v>
      </c>
      <c r="F71" s="191">
        <v>0</v>
      </c>
      <c r="G71" s="191">
        <v>108850.84999999999</v>
      </c>
      <c r="H71" s="192">
        <v>43195.708333333299</v>
      </c>
      <c r="I71" s="193">
        <v>1</v>
      </c>
      <c r="J71" s="193">
        <v>1</v>
      </c>
      <c r="K71" s="193">
        <v>0.46</v>
      </c>
      <c r="L71" s="194">
        <v>1</v>
      </c>
      <c r="M71" s="195">
        <v>1.7763568394002501E-15</v>
      </c>
      <c r="N71" s="195">
        <v>108850.84999999999</v>
      </c>
      <c r="O71" s="195">
        <v>0</v>
      </c>
      <c r="P71" s="196"/>
    </row>
    <row r="72" spans="1:16" ht="105">
      <c r="A72" s="172">
        <v>65</v>
      </c>
      <c r="B72" s="173" t="s">
        <v>788</v>
      </c>
      <c r="C72" s="174" t="s">
        <v>789</v>
      </c>
      <c r="D72" s="175" t="s">
        <v>790</v>
      </c>
      <c r="E72" s="176" t="s">
        <v>596</v>
      </c>
      <c r="F72" s="177">
        <v>0</v>
      </c>
      <c r="G72" s="177">
        <v>25730.679999999986</v>
      </c>
      <c r="H72" s="178">
        <v>43021.704444444404</v>
      </c>
      <c r="I72" s="179">
        <v>1</v>
      </c>
      <c r="J72" s="179">
        <v>1</v>
      </c>
      <c r="K72" s="179">
        <v>1</v>
      </c>
      <c r="L72" s="180">
        <v>1</v>
      </c>
      <c r="M72" s="181">
        <v>0</v>
      </c>
      <c r="N72" s="181">
        <v>25730.68</v>
      </c>
      <c r="O72" s="181">
        <v>0</v>
      </c>
      <c r="P72" s="184"/>
    </row>
    <row r="73" spans="1:16" ht="135">
      <c r="A73" s="172">
        <v>66</v>
      </c>
      <c r="B73" s="173" t="s">
        <v>791</v>
      </c>
      <c r="C73" s="174" t="s">
        <v>792</v>
      </c>
      <c r="D73" s="175" t="s">
        <v>615</v>
      </c>
      <c r="E73" s="176" t="s">
        <v>596</v>
      </c>
      <c r="F73" s="177">
        <v>0</v>
      </c>
      <c r="G73" s="177">
        <v>841713.35</v>
      </c>
      <c r="H73" s="178">
        <v>43279.708333333299</v>
      </c>
      <c r="I73" s="179">
        <v>1</v>
      </c>
      <c r="J73" s="179">
        <v>1</v>
      </c>
      <c r="K73" s="179">
        <v>0.15</v>
      </c>
      <c r="L73" s="180">
        <v>0.33</v>
      </c>
      <c r="M73" s="181">
        <v>691099.34</v>
      </c>
      <c r="N73" s="181">
        <v>150614.01</v>
      </c>
      <c r="O73" s="181">
        <v>0</v>
      </c>
      <c r="P73" s="184"/>
    </row>
    <row r="74" spans="1:16" ht="135">
      <c r="A74" s="172">
        <v>67</v>
      </c>
      <c r="B74" s="173" t="s">
        <v>793</v>
      </c>
      <c r="C74" s="174" t="s">
        <v>794</v>
      </c>
      <c r="D74" s="175" t="s">
        <v>795</v>
      </c>
      <c r="E74" s="176" t="s">
        <v>596</v>
      </c>
      <c r="F74" s="177">
        <v>0</v>
      </c>
      <c r="G74" s="177">
        <v>432530</v>
      </c>
      <c r="H74" s="178">
        <v>43404.708333333299</v>
      </c>
      <c r="I74" s="179">
        <v>1</v>
      </c>
      <c r="J74" s="179">
        <v>1</v>
      </c>
      <c r="K74" s="179">
        <v>0.4</v>
      </c>
      <c r="L74" s="180">
        <v>0.53</v>
      </c>
      <c r="M74" s="181">
        <v>298948.55</v>
      </c>
      <c r="N74" s="181">
        <v>133581.45000000001</v>
      </c>
      <c r="O74" s="181">
        <v>0</v>
      </c>
      <c r="P74" s="184"/>
    </row>
    <row r="75" spans="1:16" ht="105">
      <c r="A75" s="172">
        <v>68</v>
      </c>
      <c r="B75" s="173" t="s">
        <v>796</v>
      </c>
      <c r="C75" s="174" t="s">
        <v>797</v>
      </c>
      <c r="D75" s="175" t="s">
        <v>798</v>
      </c>
      <c r="E75" s="176" t="s">
        <v>596</v>
      </c>
      <c r="F75" s="177">
        <v>0</v>
      </c>
      <c r="G75" s="177">
        <v>196997.37</v>
      </c>
      <c r="H75" s="178">
        <v>43668.708333333299</v>
      </c>
      <c r="I75" s="179">
        <v>0.3</v>
      </c>
      <c r="J75" s="179">
        <v>0.3</v>
      </c>
      <c r="K75" s="179" t="s">
        <v>600</v>
      </c>
      <c r="L75" s="180">
        <v>0</v>
      </c>
      <c r="M75" s="181">
        <v>78686</v>
      </c>
      <c r="N75" s="181">
        <v>118311.37</v>
      </c>
      <c r="O75" s="181">
        <v>0</v>
      </c>
      <c r="P75" s="184"/>
    </row>
    <row r="76" spans="1:16" ht="105">
      <c r="A76" s="186">
        <v>69</v>
      </c>
      <c r="B76" s="187" t="s">
        <v>799</v>
      </c>
      <c r="C76" s="188" t="s">
        <v>800</v>
      </c>
      <c r="D76" s="189" t="s">
        <v>801</v>
      </c>
      <c r="E76" s="190" t="s">
        <v>652</v>
      </c>
      <c r="F76" s="191">
        <v>0</v>
      </c>
      <c r="G76" s="191">
        <v>761905.03</v>
      </c>
      <c r="H76" s="192">
        <v>43448.708333333299</v>
      </c>
      <c r="I76" s="193">
        <v>1</v>
      </c>
      <c r="J76" s="193">
        <v>1</v>
      </c>
      <c r="K76" s="193">
        <v>0.05</v>
      </c>
      <c r="L76" s="194">
        <v>0.19</v>
      </c>
      <c r="M76" s="195">
        <v>517773.38</v>
      </c>
      <c r="N76" s="195">
        <v>244130.74000000002</v>
      </c>
      <c r="O76" s="195">
        <v>0.91000000000349246</v>
      </c>
      <c r="P76" s="199"/>
    </row>
    <row r="77" spans="1:16" ht="90">
      <c r="A77" s="172">
        <v>70</v>
      </c>
      <c r="B77" s="173" t="s">
        <v>802</v>
      </c>
      <c r="C77" s="174" t="s">
        <v>803</v>
      </c>
      <c r="D77" s="175" t="s">
        <v>804</v>
      </c>
      <c r="E77" s="176" t="s">
        <v>596</v>
      </c>
      <c r="F77" s="200">
        <v>0</v>
      </c>
      <c r="G77" s="177">
        <v>46410</v>
      </c>
      <c r="H77" s="178">
        <v>43344</v>
      </c>
      <c r="I77" s="179">
        <v>0.1</v>
      </c>
      <c r="J77" s="179">
        <v>0.1</v>
      </c>
      <c r="K77" s="179">
        <v>0</v>
      </c>
      <c r="L77" s="180">
        <v>0</v>
      </c>
      <c r="M77" s="181">
        <v>46410</v>
      </c>
      <c r="N77" s="181">
        <v>0</v>
      </c>
      <c r="O77" s="181">
        <v>0</v>
      </c>
      <c r="P77" s="184"/>
    </row>
    <row r="78" spans="1:16" ht="90">
      <c r="A78" s="172">
        <v>71</v>
      </c>
      <c r="B78" s="173" t="s">
        <v>805</v>
      </c>
      <c r="C78" s="174" t="s">
        <v>806</v>
      </c>
      <c r="D78" s="175" t="s">
        <v>807</v>
      </c>
      <c r="E78" s="176" t="s">
        <v>596</v>
      </c>
      <c r="F78" s="177">
        <v>0</v>
      </c>
      <c r="G78" s="177">
        <v>77500</v>
      </c>
      <c r="H78" s="178">
        <v>43109.708333333299</v>
      </c>
      <c r="I78" s="179">
        <v>1</v>
      </c>
      <c r="J78" s="179">
        <v>1</v>
      </c>
      <c r="K78" s="179">
        <v>0.5</v>
      </c>
      <c r="L78" s="180">
        <v>1</v>
      </c>
      <c r="M78" s="181">
        <v>77500</v>
      </c>
      <c r="N78" s="181">
        <v>0</v>
      </c>
      <c r="O78" s="181">
        <v>0</v>
      </c>
      <c r="P78" s="184"/>
    </row>
    <row r="79" spans="1:16" ht="105">
      <c r="A79" s="172">
        <v>72</v>
      </c>
      <c r="B79" s="173" t="s">
        <v>808</v>
      </c>
      <c r="C79" s="174" t="s">
        <v>809</v>
      </c>
      <c r="D79" s="175" t="s">
        <v>810</v>
      </c>
      <c r="E79" s="176" t="s">
        <v>596</v>
      </c>
      <c r="F79" s="177">
        <v>0</v>
      </c>
      <c r="G79" s="177">
        <v>140000</v>
      </c>
      <c r="H79" s="178">
        <v>43334.708333333299</v>
      </c>
      <c r="I79" s="179">
        <v>1</v>
      </c>
      <c r="J79" s="179">
        <v>1</v>
      </c>
      <c r="K79" s="179">
        <v>0.35</v>
      </c>
      <c r="L79" s="180">
        <v>0.61</v>
      </c>
      <c r="M79" s="181">
        <v>52403.74</v>
      </c>
      <c r="N79" s="181">
        <v>87596.26</v>
      </c>
      <c r="O79" s="181">
        <v>0</v>
      </c>
      <c r="P79" s="184"/>
    </row>
    <row r="80" spans="1:16" ht="105">
      <c r="A80" s="172">
        <v>73</v>
      </c>
      <c r="B80" s="173" t="s">
        <v>811</v>
      </c>
      <c r="C80" s="174" t="s">
        <v>812</v>
      </c>
      <c r="D80" s="175" t="s">
        <v>813</v>
      </c>
      <c r="E80" s="176" t="s">
        <v>596</v>
      </c>
      <c r="F80" s="177">
        <v>0</v>
      </c>
      <c r="G80" s="177">
        <v>45000</v>
      </c>
      <c r="H80" s="178">
        <v>42885.708333333299</v>
      </c>
      <c r="I80" s="179">
        <v>1</v>
      </c>
      <c r="J80" s="179">
        <v>1</v>
      </c>
      <c r="K80" s="179">
        <v>1</v>
      </c>
      <c r="L80" s="180">
        <v>1</v>
      </c>
      <c r="M80" s="181">
        <v>0</v>
      </c>
      <c r="N80" s="181">
        <v>45000</v>
      </c>
      <c r="O80" s="181">
        <v>0</v>
      </c>
      <c r="P80" s="184"/>
    </row>
    <row r="81" spans="1:16" ht="105">
      <c r="A81" s="172">
        <v>74</v>
      </c>
      <c r="B81" s="173" t="s">
        <v>814</v>
      </c>
      <c r="C81" s="174" t="s">
        <v>815</v>
      </c>
      <c r="D81" s="175" t="s">
        <v>816</v>
      </c>
      <c r="E81" s="176" t="s">
        <v>596</v>
      </c>
      <c r="F81" s="177">
        <v>0</v>
      </c>
      <c r="G81" s="177">
        <v>1581141.42</v>
      </c>
      <c r="H81" s="178">
        <v>43560.708333333299</v>
      </c>
      <c r="I81" s="179">
        <v>1</v>
      </c>
      <c r="J81" s="179">
        <v>1</v>
      </c>
      <c r="K81" s="179">
        <v>0.13</v>
      </c>
      <c r="L81" s="180">
        <v>0.43</v>
      </c>
      <c r="M81" s="181">
        <v>432847.17000000004</v>
      </c>
      <c r="N81" s="181">
        <v>1148294.25</v>
      </c>
      <c r="O81" s="181">
        <v>0</v>
      </c>
      <c r="P81" s="184"/>
    </row>
    <row r="82" spans="1:16" ht="75">
      <c r="A82" s="172" t="s">
        <v>817</v>
      </c>
      <c r="B82" s="173" t="s">
        <v>818</v>
      </c>
      <c r="C82" s="174" t="s">
        <v>819</v>
      </c>
      <c r="D82" s="175" t="s">
        <v>820</v>
      </c>
      <c r="E82" s="176" t="s">
        <v>596</v>
      </c>
      <c r="F82" s="177">
        <v>0</v>
      </c>
      <c r="G82" s="177">
        <v>1068075.81</v>
      </c>
      <c r="H82" s="178">
        <v>43111.708333333299</v>
      </c>
      <c r="I82" s="179">
        <v>1</v>
      </c>
      <c r="J82" s="179">
        <v>1</v>
      </c>
      <c r="K82" s="179">
        <v>0.73</v>
      </c>
      <c r="L82" s="180">
        <v>1</v>
      </c>
      <c r="M82" s="181">
        <v>146608.9499999999</v>
      </c>
      <c r="N82" s="181">
        <v>921466.85999999987</v>
      </c>
      <c r="O82" s="181">
        <v>0</v>
      </c>
      <c r="P82" s="182"/>
    </row>
    <row r="83" spans="1:16" ht="90">
      <c r="A83" s="172" t="s">
        <v>821</v>
      </c>
      <c r="B83" s="173" t="s">
        <v>822</v>
      </c>
      <c r="C83" s="198" t="s">
        <v>823</v>
      </c>
      <c r="D83" s="175" t="s">
        <v>824</v>
      </c>
      <c r="E83" s="176" t="s">
        <v>596</v>
      </c>
      <c r="F83" s="177">
        <v>0</v>
      </c>
      <c r="G83" s="177">
        <v>420899.5</v>
      </c>
      <c r="H83" s="178">
        <v>43161.708333333299</v>
      </c>
      <c r="I83" s="179">
        <v>1</v>
      </c>
      <c r="J83" s="179">
        <v>1</v>
      </c>
      <c r="K83" s="179">
        <v>0.3</v>
      </c>
      <c r="L83" s="180">
        <v>0.97</v>
      </c>
      <c r="M83" s="181">
        <v>60279.030000000006</v>
      </c>
      <c r="N83" s="181">
        <v>360620.47</v>
      </c>
      <c r="O83" s="181">
        <v>0</v>
      </c>
      <c r="P83" s="182"/>
    </row>
    <row r="84" spans="1:16" ht="75">
      <c r="A84" s="172" t="s">
        <v>825</v>
      </c>
      <c r="B84" s="173" t="s">
        <v>826</v>
      </c>
      <c r="C84" s="198" t="s">
        <v>827</v>
      </c>
      <c r="D84" s="175" t="s">
        <v>824</v>
      </c>
      <c r="E84" s="176" t="s">
        <v>596</v>
      </c>
      <c r="F84" s="177">
        <v>0</v>
      </c>
      <c r="G84" s="177">
        <v>830921.3</v>
      </c>
      <c r="H84" s="178">
        <v>43185.708333333299</v>
      </c>
      <c r="I84" s="179">
        <v>1</v>
      </c>
      <c r="J84" s="179">
        <v>1</v>
      </c>
      <c r="K84" s="179">
        <v>0.63</v>
      </c>
      <c r="L84" s="180">
        <v>0.87</v>
      </c>
      <c r="M84" s="181">
        <v>51320.060000000012</v>
      </c>
      <c r="N84" s="181">
        <v>779601.24</v>
      </c>
      <c r="O84" s="181">
        <v>0</v>
      </c>
      <c r="P84" s="182"/>
    </row>
    <row r="85" spans="1:16" ht="75">
      <c r="A85" s="172" t="s">
        <v>828</v>
      </c>
      <c r="B85" s="173" t="s">
        <v>829</v>
      </c>
      <c r="C85" s="198" t="s">
        <v>830</v>
      </c>
      <c r="D85" s="175" t="s">
        <v>831</v>
      </c>
      <c r="E85" s="176" t="s">
        <v>596</v>
      </c>
      <c r="F85" s="177">
        <v>0</v>
      </c>
      <c r="G85" s="177">
        <v>112765.89000000003</v>
      </c>
      <c r="H85" s="178">
        <v>43198.708333333299</v>
      </c>
      <c r="I85" s="179">
        <v>1</v>
      </c>
      <c r="J85" s="179">
        <v>1</v>
      </c>
      <c r="K85" s="179">
        <v>0</v>
      </c>
      <c r="L85" s="180">
        <v>0</v>
      </c>
      <c r="M85" s="181">
        <v>21492.12</v>
      </c>
      <c r="N85" s="181">
        <v>91273.770000000033</v>
      </c>
      <c r="O85" s="181">
        <v>0</v>
      </c>
      <c r="P85" s="184"/>
    </row>
    <row r="86" spans="1:16" ht="90">
      <c r="A86" s="172" t="s">
        <v>832</v>
      </c>
      <c r="B86" s="173" t="s">
        <v>833</v>
      </c>
      <c r="C86" s="198" t="s">
        <v>834</v>
      </c>
      <c r="D86" s="175" t="s">
        <v>824</v>
      </c>
      <c r="E86" s="176" t="s">
        <v>596</v>
      </c>
      <c r="F86" s="177">
        <v>0</v>
      </c>
      <c r="G86" s="177">
        <v>115891.98999999999</v>
      </c>
      <c r="H86" s="178">
        <v>43168.708333333299</v>
      </c>
      <c r="I86" s="179">
        <v>1</v>
      </c>
      <c r="J86" s="179">
        <v>1</v>
      </c>
      <c r="K86" s="179">
        <v>0.46</v>
      </c>
      <c r="L86" s="180">
        <v>0.96</v>
      </c>
      <c r="M86" s="181">
        <v>902.32000000000096</v>
      </c>
      <c r="N86" s="181">
        <v>114989.66999999998</v>
      </c>
      <c r="O86" s="181">
        <v>0</v>
      </c>
      <c r="P86" s="182"/>
    </row>
    <row r="87" spans="1:16" ht="90">
      <c r="A87" s="172" t="s">
        <v>835</v>
      </c>
      <c r="B87" s="173" t="s">
        <v>836</v>
      </c>
      <c r="C87" s="174" t="s">
        <v>837</v>
      </c>
      <c r="D87" s="175" t="s">
        <v>838</v>
      </c>
      <c r="E87" s="176" t="s">
        <v>596</v>
      </c>
      <c r="F87" s="177">
        <v>0</v>
      </c>
      <c r="G87" s="177">
        <v>76222.149999999994</v>
      </c>
      <c r="H87" s="178">
        <v>42748.708333333299</v>
      </c>
      <c r="I87" s="179">
        <v>1</v>
      </c>
      <c r="J87" s="179">
        <v>1</v>
      </c>
      <c r="K87" s="179">
        <v>1</v>
      </c>
      <c r="L87" s="180">
        <v>1</v>
      </c>
      <c r="M87" s="181">
        <v>-3.6379788070917101E-12</v>
      </c>
      <c r="N87" s="181">
        <v>76222.149999999994</v>
      </c>
      <c r="O87" s="181">
        <v>0</v>
      </c>
      <c r="P87" s="182"/>
    </row>
    <row r="88" spans="1:16" ht="105">
      <c r="A88" s="172" t="s">
        <v>839</v>
      </c>
      <c r="B88" s="173" t="s">
        <v>840</v>
      </c>
      <c r="C88" s="198" t="s">
        <v>841</v>
      </c>
      <c r="D88" s="175" t="s">
        <v>842</v>
      </c>
      <c r="E88" s="176" t="s">
        <v>596</v>
      </c>
      <c r="F88" s="177">
        <v>0</v>
      </c>
      <c r="G88" s="177">
        <v>646938.59</v>
      </c>
      <c r="H88" s="178">
        <v>43369.708333333299</v>
      </c>
      <c r="I88" s="179">
        <v>1</v>
      </c>
      <c r="J88" s="179">
        <v>1</v>
      </c>
      <c r="K88" s="179">
        <v>0.35</v>
      </c>
      <c r="L88" s="180">
        <v>0.47000000000000003</v>
      </c>
      <c r="M88" s="181">
        <v>639379.04</v>
      </c>
      <c r="N88" s="181">
        <v>7559.55</v>
      </c>
      <c r="O88" s="181">
        <v>-7.0031092036515474E-11</v>
      </c>
      <c r="P88" s="182"/>
    </row>
    <row r="89" spans="1:16" ht="90">
      <c r="A89" s="172" t="s">
        <v>843</v>
      </c>
      <c r="B89" s="173" t="s">
        <v>844</v>
      </c>
      <c r="C89" s="174" t="s">
        <v>845</v>
      </c>
      <c r="D89" s="175" t="s">
        <v>846</v>
      </c>
      <c r="E89" s="176" t="s">
        <v>596</v>
      </c>
      <c r="F89" s="177">
        <v>0</v>
      </c>
      <c r="G89" s="177">
        <v>325436.95</v>
      </c>
      <c r="H89" s="178">
        <v>43009</v>
      </c>
      <c r="I89" s="179" t="s">
        <v>706</v>
      </c>
      <c r="J89" s="179" t="s">
        <v>706</v>
      </c>
      <c r="K89" s="179">
        <v>1</v>
      </c>
      <c r="L89" s="180">
        <v>1</v>
      </c>
      <c r="M89" s="181">
        <v>4.9737991503207E-14</v>
      </c>
      <c r="N89" s="181">
        <v>325436.95</v>
      </c>
      <c r="O89" s="181">
        <v>0</v>
      </c>
      <c r="P89" s="182"/>
    </row>
    <row r="90" spans="1:16" ht="90">
      <c r="A90" s="172" t="s">
        <v>847</v>
      </c>
      <c r="B90" s="173" t="s">
        <v>848</v>
      </c>
      <c r="C90" s="174" t="s">
        <v>849</v>
      </c>
      <c r="D90" s="175" t="s">
        <v>850</v>
      </c>
      <c r="E90" s="176" t="s">
        <v>596</v>
      </c>
      <c r="F90" s="177">
        <v>0</v>
      </c>
      <c r="G90" s="177">
        <v>533147.5</v>
      </c>
      <c r="H90" s="178">
        <v>43748.708333333299</v>
      </c>
      <c r="I90" s="179">
        <v>0.6</v>
      </c>
      <c r="J90" s="179">
        <v>0.6</v>
      </c>
      <c r="K90" s="179" t="s">
        <v>600</v>
      </c>
      <c r="L90" s="180">
        <v>0</v>
      </c>
      <c r="M90" s="181">
        <v>208925</v>
      </c>
      <c r="N90" s="181">
        <v>324222.5</v>
      </c>
      <c r="O90" s="181">
        <v>0</v>
      </c>
      <c r="P90" s="182"/>
    </row>
    <row r="91" spans="1:16" ht="120">
      <c r="A91" s="172" t="s">
        <v>851</v>
      </c>
      <c r="B91" s="173" t="s">
        <v>852</v>
      </c>
      <c r="C91" s="174" t="s">
        <v>853</v>
      </c>
      <c r="D91" s="175" t="s">
        <v>854</v>
      </c>
      <c r="E91" s="176" t="s">
        <v>596</v>
      </c>
      <c r="F91" s="177">
        <v>0</v>
      </c>
      <c r="G91" s="177">
        <v>305819.12999999995</v>
      </c>
      <c r="H91" s="178" t="s">
        <v>706</v>
      </c>
      <c r="I91" s="179" t="s">
        <v>706</v>
      </c>
      <c r="J91" s="179" t="s">
        <v>706</v>
      </c>
      <c r="K91" s="179">
        <v>1</v>
      </c>
      <c r="L91" s="180">
        <v>1</v>
      </c>
      <c r="M91" s="181">
        <v>15700.240000000002</v>
      </c>
      <c r="N91" s="181">
        <v>286800.33999999997</v>
      </c>
      <c r="O91" s="181">
        <v>3318.5499999999884</v>
      </c>
      <c r="P91" s="182"/>
    </row>
    <row r="92" spans="1:16" ht="120">
      <c r="A92" s="172" t="s">
        <v>855</v>
      </c>
      <c r="B92" s="173" t="s">
        <v>856</v>
      </c>
      <c r="C92" s="174" t="s">
        <v>857</v>
      </c>
      <c r="D92" s="175" t="s">
        <v>858</v>
      </c>
      <c r="E92" s="176" t="s">
        <v>596</v>
      </c>
      <c r="F92" s="177">
        <v>0</v>
      </c>
      <c r="G92" s="177">
        <v>247778.73</v>
      </c>
      <c r="H92" s="178">
        <v>43901.708333333299</v>
      </c>
      <c r="I92" s="179">
        <v>0.3</v>
      </c>
      <c r="J92" s="179">
        <v>0.3</v>
      </c>
      <c r="K92" s="179" t="s">
        <v>600</v>
      </c>
      <c r="L92" s="180">
        <v>0</v>
      </c>
      <c r="M92" s="181">
        <v>138674.59</v>
      </c>
      <c r="N92" s="181">
        <v>109104.14000000001</v>
      </c>
      <c r="O92" s="181">
        <v>0</v>
      </c>
      <c r="P92" s="182"/>
    </row>
    <row r="93" spans="1:16" ht="120">
      <c r="A93" s="172" t="s">
        <v>859</v>
      </c>
      <c r="B93" s="173" t="s">
        <v>860</v>
      </c>
      <c r="C93" s="174" t="s">
        <v>861</v>
      </c>
      <c r="D93" s="175" t="s">
        <v>862</v>
      </c>
      <c r="E93" s="176" t="s">
        <v>596</v>
      </c>
      <c r="F93" s="177">
        <v>0</v>
      </c>
      <c r="G93" s="177">
        <v>131721.38</v>
      </c>
      <c r="H93" s="178">
        <v>43544.708333333299</v>
      </c>
      <c r="I93" s="179">
        <v>0.6</v>
      </c>
      <c r="J93" s="179">
        <v>0.6</v>
      </c>
      <c r="K93" s="179" t="s">
        <v>600</v>
      </c>
      <c r="L93" s="180">
        <v>0</v>
      </c>
      <c r="M93" s="181">
        <v>0</v>
      </c>
      <c r="N93" s="181">
        <v>130268.80000000002</v>
      </c>
      <c r="O93" s="181">
        <v>1452.5799999999872</v>
      </c>
      <c r="P93" s="182"/>
    </row>
    <row r="94" spans="1:16" ht="105">
      <c r="A94" s="172" t="s">
        <v>863</v>
      </c>
      <c r="B94" s="173" t="s">
        <v>864</v>
      </c>
      <c r="C94" s="174" t="s">
        <v>865</v>
      </c>
      <c r="D94" s="175" t="s">
        <v>866</v>
      </c>
      <c r="E94" s="176" t="s">
        <v>596</v>
      </c>
      <c r="F94" s="177">
        <v>0</v>
      </c>
      <c r="G94" s="177">
        <v>65778.720000000001</v>
      </c>
      <c r="H94" s="178">
        <v>43917.708333333299</v>
      </c>
      <c r="I94" s="179">
        <v>0.3</v>
      </c>
      <c r="J94" s="179">
        <v>0.3</v>
      </c>
      <c r="K94" s="179" t="s">
        <v>600</v>
      </c>
      <c r="L94" s="180">
        <v>0</v>
      </c>
      <c r="M94" s="181">
        <v>1150</v>
      </c>
      <c r="N94" s="181">
        <v>64628.720000000008</v>
      </c>
      <c r="O94" s="181">
        <v>0</v>
      </c>
      <c r="P94" s="182"/>
    </row>
    <row r="95" spans="1:16" ht="75">
      <c r="A95" s="172" t="s">
        <v>867</v>
      </c>
      <c r="B95" s="173" t="s">
        <v>868</v>
      </c>
      <c r="C95" s="174" t="s">
        <v>869</v>
      </c>
      <c r="D95" s="175" t="s">
        <v>870</v>
      </c>
      <c r="E95" s="176" t="s">
        <v>596</v>
      </c>
      <c r="F95" s="177">
        <v>0</v>
      </c>
      <c r="G95" s="177">
        <v>219852.99</v>
      </c>
      <c r="H95" s="178" t="s">
        <v>706</v>
      </c>
      <c r="I95" s="179" t="s">
        <v>706</v>
      </c>
      <c r="J95" s="179" t="s">
        <v>706</v>
      </c>
      <c r="K95" s="179">
        <v>1</v>
      </c>
      <c r="L95" s="180">
        <v>1</v>
      </c>
      <c r="M95" s="181">
        <v>98862.62</v>
      </c>
      <c r="N95" s="181">
        <v>120716.37</v>
      </c>
      <c r="O95" s="181">
        <v>274</v>
      </c>
      <c r="P95" s="182"/>
    </row>
    <row r="96" spans="1:16" ht="75">
      <c r="A96" s="172" t="s">
        <v>871</v>
      </c>
      <c r="B96" s="173" t="s">
        <v>872</v>
      </c>
      <c r="C96" s="174" t="s">
        <v>873</v>
      </c>
      <c r="D96" s="175" t="s">
        <v>874</v>
      </c>
      <c r="E96" s="176" t="s">
        <v>596</v>
      </c>
      <c r="F96" s="177">
        <v>0</v>
      </c>
      <c r="G96" s="177">
        <v>441933.19</v>
      </c>
      <c r="H96" s="178">
        <v>43229.708333333299</v>
      </c>
      <c r="I96" s="179">
        <v>1</v>
      </c>
      <c r="J96" s="179">
        <v>1</v>
      </c>
      <c r="K96" s="179">
        <v>0.32</v>
      </c>
      <c r="L96" s="180">
        <v>0.59</v>
      </c>
      <c r="M96" s="181">
        <v>255242.96</v>
      </c>
      <c r="N96" s="181">
        <v>186690.23</v>
      </c>
      <c r="O96" s="181">
        <v>0</v>
      </c>
      <c r="P96" s="182"/>
    </row>
    <row r="97" spans="1:16" ht="120">
      <c r="A97" s="172" t="s">
        <v>875</v>
      </c>
      <c r="B97" s="173" t="s">
        <v>876</v>
      </c>
      <c r="C97" s="174" t="s">
        <v>877</v>
      </c>
      <c r="D97" s="175" t="s">
        <v>878</v>
      </c>
      <c r="E97" s="176" t="s">
        <v>596</v>
      </c>
      <c r="F97" s="177">
        <v>0</v>
      </c>
      <c r="G97" s="177">
        <v>272380.40999999997</v>
      </c>
      <c r="H97" s="178">
        <v>44334.708333333299</v>
      </c>
      <c r="I97" s="179">
        <v>0.3</v>
      </c>
      <c r="J97" s="179">
        <v>0.3</v>
      </c>
      <c r="K97" s="179">
        <v>0</v>
      </c>
      <c r="L97" s="180">
        <v>0</v>
      </c>
      <c r="M97" s="181">
        <v>66612.680000000008</v>
      </c>
      <c r="N97" s="181">
        <v>205767.72999999998</v>
      </c>
      <c r="O97" s="181">
        <v>0</v>
      </c>
      <c r="P97" s="182"/>
    </row>
    <row r="98" spans="1:16" ht="75">
      <c r="A98" s="172" t="s">
        <v>879</v>
      </c>
      <c r="B98" s="173" t="s">
        <v>880</v>
      </c>
      <c r="C98" s="174" t="s">
        <v>881</v>
      </c>
      <c r="D98" s="175" t="s">
        <v>882</v>
      </c>
      <c r="E98" s="176" t="s">
        <v>596</v>
      </c>
      <c r="F98" s="177">
        <v>0</v>
      </c>
      <c r="G98" s="177">
        <v>407291.52</v>
      </c>
      <c r="H98" s="178">
        <v>44256.708333333299</v>
      </c>
      <c r="I98" s="179">
        <v>0.3</v>
      </c>
      <c r="J98" s="179">
        <v>0.3</v>
      </c>
      <c r="K98" s="179" t="s">
        <v>600</v>
      </c>
      <c r="L98" s="180">
        <v>0</v>
      </c>
      <c r="M98" s="181">
        <v>375445.81</v>
      </c>
      <c r="N98" s="181">
        <v>31845.71</v>
      </c>
      <c r="O98" s="181">
        <v>0</v>
      </c>
      <c r="P98" s="182"/>
    </row>
    <row r="99" spans="1:16" ht="105">
      <c r="A99" s="172" t="s">
        <v>883</v>
      </c>
      <c r="B99" s="173" t="s">
        <v>884</v>
      </c>
      <c r="C99" s="174" t="s">
        <v>885</v>
      </c>
      <c r="D99" s="175" t="s">
        <v>886</v>
      </c>
      <c r="E99" s="176" t="s">
        <v>596</v>
      </c>
      <c r="F99" s="177">
        <v>0</v>
      </c>
      <c r="G99" s="177">
        <v>179454.14999999997</v>
      </c>
      <c r="H99" s="178">
        <v>43054.708333333299</v>
      </c>
      <c r="I99" s="179">
        <v>1</v>
      </c>
      <c r="J99" s="179">
        <v>1</v>
      </c>
      <c r="K99" s="179">
        <v>0.89</v>
      </c>
      <c r="L99" s="180">
        <v>1</v>
      </c>
      <c r="M99" s="181">
        <v>4457.7300000000014</v>
      </c>
      <c r="N99" s="181">
        <v>172731.93</v>
      </c>
      <c r="O99" s="181">
        <v>2264.4899999999616</v>
      </c>
      <c r="P99" s="182"/>
    </row>
    <row r="100" spans="1:16" ht="105">
      <c r="A100" s="172" t="s">
        <v>887</v>
      </c>
      <c r="B100" s="173" t="s">
        <v>888</v>
      </c>
      <c r="C100" s="174" t="s">
        <v>889</v>
      </c>
      <c r="D100" s="175" t="s">
        <v>890</v>
      </c>
      <c r="E100" s="176" t="s">
        <v>596</v>
      </c>
      <c r="F100" s="177">
        <v>0</v>
      </c>
      <c r="G100" s="177">
        <v>19392.89</v>
      </c>
      <c r="H100" s="178" t="s">
        <v>706</v>
      </c>
      <c r="I100" s="179" t="s">
        <v>706</v>
      </c>
      <c r="J100" s="179" t="s">
        <v>706</v>
      </c>
      <c r="K100" s="179">
        <v>1</v>
      </c>
      <c r="L100" s="180">
        <v>1</v>
      </c>
      <c r="M100" s="181">
        <v>0</v>
      </c>
      <c r="N100" s="181">
        <v>19392.89</v>
      </c>
      <c r="O100" s="181">
        <v>0</v>
      </c>
      <c r="P100" s="182"/>
    </row>
    <row r="101" spans="1:16" ht="120">
      <c r="A101" s="172" t="s">
        <v>891</v>
      </c>
      <c r="B101" s="173" t="s">
        <v>892</v>
      </c>
      <c r="C101" s="174" t="s">
        <v>893</v>
      </c>
      <c r="D101" s="175" t="s">
        <v>894</v>
      </c>
      <c r="E101" s="176" t="s">
        <v>596</v>
      </c>
      <c r="F101" s="177">
        <v>0</v>
      </c>
      <c r="G101" s="177">
        <v>24014.79</v>
      </c>
      <c r="H101" s="178" t="s">
        <v>706</v>
      </c>
      <c r="I101" s="179" t="s">
        <v>706</v>
      </c>
      <c r="J101" s="179" t="s">
        <v>706</v>
      </c>
      <c r="K101" s="179">
        <v>1</v>
      </c>
      <c r="L101" s="180">
        <v>1</v>
      </c>
      <c r="M101" s="181">
        <v>0</v>
      </c>
      <c r="N101" s="181">
        <v>24014.79</v>
      </c>
      <c r="O101" s="181">
        <v>0</v>
      </c>
      <c r="P101" s="182"/>
    </row>
    <row r="102" spans="1:16" ht="105">
      <c r="A102" s="172" t="s">
        <v>895</v>
      </c>
      <c r="B102" s="173" t="s">
        <v>896</v>
      </c>
      <c r="C102" s="174" t="s">
        <v>897</v>
      </c>
      <c r="D102" s="175" t="s">
        <v>898</v>
      </c>
      <c r="E102" s="176" t="s">
        <v>596</v>
      </c>
      <c r="F102" s="177">
        <v>0</v>
      </c>
      <c r="G102" s="177">
        <v>357012.16</v>
      </c>
      <c r="H102" s="178">
        <v>43601.4</v>
      </c>
      <c r="I102" s="179">
        <v>0.6</v>
      </c>
      <c r="J102" s="179">
        <v>0.6</v>
      </c>
      <c r="K102" s="179" t="s">
        <v>600</v>
      </c>
      <c r="L102" s="180">
        <v>0</v>
      </c>
      <c r="M102" s="181">
        <v>102768.39</v>
      </c>
      <c r="N102" s="181">
        <v>254243.77000000002</v>
      </c>
      <c r="O102" s="181">
        <v>0</v>
      </c>
      <c r="P102" s="182"/>
    </row>
    <row r="103" spans="1:16" ht="120">
      <c r="A103" s="172" t="s">
        <v>899</v>
      </c>
      <c r="B103" s="173" t="s">
        <v>900</v>
      </c>
      <c r="C103" s="174" t="s">
        <v>901</v>
      </c>
      <c r="D103" s="175" t="s">
        <v>902</v>
      </c>
      <c r="E103" s="176" t="s">
        <v>596</v>
      </c>
      <c r="F103" s="177">
        <v>0</v>
      </c>
      <c r="G103" s="177">
        <v>355667.14999999991</v>
      </c>
      <c r="H103" s="178" t="s">
        <v>706</v>
      </c>
      <c r="I103" s="179" t="s">
        <v>706</v>
      </c>
      <c r="J103" s="179" t="s">
        <v>706</v>
      </c>
      <c r="K103" s="179">
        <v>1</v>
      </c>
      <c r="L103" s="180">
        <v>1</v>
      </c>
      <c r="M103" s="181">
        <v>102089.01</v>
      </c>
      <c r="N103" s="181">
        <v>253578.14</v>
      </c>
      <c r="O103" s="181">
        <v>0</v>
      </c>
      <c r="P103" s="182"/>
    </row>
    <row r="104" spans="1:16" ht="105.75" thickBot="1">
      <c r="A104" s="172" t="s">
        <v>903</v>
      </c>
      <c r="B104" s="173" t="s">
        <v>904</v>
      </c>
      <c r="C104" s="174" t="s">
        <v>905</v>
      </c>
      <c r="D104" s="175" t="s">
        <v>906</v>
      </c>
      <c r="E104" s="176" t="s">
        <v>596</v>
      </c>
      <c r="F104" s="177">
        <v>0</v>
      </c>
      <c r="G104" s="177">
        <v>334993.49000000005</v>
      </c>
      <c r="H104" s="178">
        <v>43681.708333333299</v>
      </c>
      <c r="I104" s="179">
        <v>0.3</v>
      </c>
      <c r="J104" s="179">
        <v>0.3</v>
      </c>
      <c r="K104" s="179" t="s">
        <v>600</v>
      </c>
      <c r="L104" s="180">
        <v>0</v>
      </c>
      <c r="M104" s="181">
        <v>175162.5</v>
      </c>
      <c r="N104" s="181">
        <v>159830.99</v>
      </c>
      <c r="O104" s="181">
        <v>0</v>
      </c>
      <c r="P104" s="182"/>
    </row>
    <row r="105" spans="1:16" ht="16.5" thickBot="1">
      <c r="A105" s="416"/>
      <c r="B105" s="429"/>
      <c r="C105" s="126"/>
      <c r="D105" s="126"/>
      <c r="E105" s="430" t="s">
        <v>564</v>
      </c>
      <c r="F105" s="431">
        <v>91000000</v>
      </c>
      <c r="G105" s="431">
        <v>90999999.999999985</v>
      </c>
      <c r="H105" s="201"/>
      <c r="I105" s="202"/>
      <c r="J105" s="202"/>
      <c r="K105" s="202"/>
      <c r="L105" s="202"/>
      <c r="M105" s="203">
        <v>44689767.710000016</v>
      </c>
      <c r="N105" s="203">
        <v>44599509.899999999</v>
      </c>
      <c r="O105" s="203">
        <v>1710722.3899999952</v>
      </c>
      <c r="P105" s="204"/>
    </row>
  </sheetData>
  <mergeCells count="19">
    <mergeCell ref="P5:P7"/>
    <mergeCell ref="E5:E7"/>
    <mergeCell ref="F5:F7"/>
    <mergeCell ref="G5:G7"/>
    <mergeCell ref="H5:H7"/>
    <mergeCell ref="I5:I7"/>
    <mergeCell ref="J5:J7"/>
    <mergeCell ref="K5:K7"/>
    <mergeCell ref="L5:L7"/>
    <mergeCell ref="M5:M7"/>
    <mergeCell ref="N5:N7"/>
    <mergeCell ref="O5:O7"/>
    <mergeCell ref="C1:D1"/>
    <mergeCell ref="C2:D2"/>
    <mergeCell ref="C3:D3"/>
    <mergeCell ref="A5:A7"/>
    <mergeCell ref="B5:B7"/>
    <mergeCell ref="C5:C7"/>
    <mergeCell ref="D5:D7"/>
  </mergeCells>
  <conditionalFormatting sqref="B1:B104">
    <cfRule type="duplicateValues" dxfId="0"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6"/>
  <sheetViews>
    <sheetView workbookViewId="0"/>
  </sheetViews>
  <sheetFormatPr defaultRowHeight="15"/>
  <cols>
    <col min="1" max="1" width="14.140625" customWidth="1"/>
    <col min="2" max="2" width="11.85546875" customWidth="1"/>
    <col min="3" max="3" width="13.5703125" customWidth="1"/>
    <col min="4" max="4" width="14.140625" customWidth="1"/>
    <col min="5" max="5" width="13.7109375" customWidth="1"/>
    <col min="6" max="7" width="16.42578125" customWidth="1"/>
    <col min="8" max="8" width="13.5703125" customWidth="1"/>
    <col min="9" max="9" width="13.85546875" customWidth="1"/>
    <col min="10" max="10" width="14.7109375" customWidth="1"/>
    <col min="11" max="11" width="18.7109375" customWidth="1"/>
    <col min="12" max="12" width="18.28515625" customWidth="1"/>
    <col min="13" max="13" width="13.140625" customWidth="1"/>
  </cols>
  <sheetData>
    <row r="1" spans="1:14" ht="35.25" customHeight="1">
      <c r="A1" s="205"/>
      <c r="B1" s="206" t="s">
        <v>80</v>
      </c>
      <c r="C1" s="472" t="s">
        <v>907</v>
      </c>
      <c r="D1" s="473"/>
      <c r="E1" s="207"/>
      <c r="F1" s="205"/>
      <c r="G1" s="208"/>
      <c r="H1" s="205"/>
      <c r="I1" s="209"/>
      <c r="J1" s="205"/>
      <c r="K1" s="208"/>
      <c r="L1" s="205"/>
      <c r="M1" s="205"/>
      <c r="N1" s="210"/>
    </row>
    <row r="2" spans="1:14" ht="15.75">
      <c r="A2" s="205"/>
      <c r="B2" s="206" t="s">
        <v>82</v>
      </c>
      <c r="C2" s="504">
        <v>43174</v>
      </c>
      <c r="D2" s="505"/>
      <c r="E2" s="211"/>
      <c r="F2" s="205"/>
      <c r="G2" s="212"/>
      <c r="H2" s="213"/>
      <c r="I2" s="209"/>
      <c r="J2" s="209"/>
      <c r="K2" s="208"/>
      <c r="L2" s="205"/>
      <c r="M2" s="214">
        <f>+C2</f>
        <v>43174</v>
      </c>
      <c r="N2" s="210"/>
    </row>
    <row r="3" spans="1:14" ht="31.5">
      <c r="A3" s="205"/>
      <c r="B3" s="206" t="s">
        <v>83</v>
      </c>
      <c r="C3" s="476" t="s">
        <v>908</v>
      </c>
      <c r="D3" s="477"/>
      <c r="E3" s="215"/>
      <c r="F3" s="205"/>
      <c r="G3" s="208"/>
      <c r="H3" s="205"/>
      <c r="I3" s="205"/>
      <c r="J3" s="205"/>
      <c r="K3" s="208"/>
      <c r="L3" s="205"/>
      <c r="M3" s="205"/>
      <c r="N3" s="210"/>
    </row>
    <row r="4" spans="1:14" ht="15.75">
      <c r="A4" s="205"/>
      <c r="B4" s="216"/>
      <c r="C4" s="217"/>
      <c r="D4" s="218"/>
      <c r="E4" s="218"/>
      <c r="F4" s="205"/>
      <c r="G4" s="208"/>
      <c r="H4" s="205"/>
      <c r="I4" s="205"/>
      <c r="J4" s="205"/>
      <c r="K4" s="208"/>
      <c r="L4" s="205"/>
      <c r="M4" s="205"/>
      <c r="N4" s="210"/>
    </row>
    <row r="5" spans="1:14">
      <c r="A5" s="506" t="s">
        <v>85</v>
      </c>
      <c r="B5" s="509" t="s">
        <v>86</v>
      </c>
      <c r="C5" s="509" t="s">
        <v>87</v>
      </c>
      <c r="D5" s="509" t="s">
        <v>88</v>
      </c>
      <c r="E5" s="509" t="s">
        <v>89</v>
      </c>
      <c r="F5" s="509" t="s">
        <v>65</v>
      </c>
      <c r="G5" s="513" t="s">
        <v>909</v>
      </c>
      <c r="H5" s="506" t="s">
        <v>92</v>
      </c>
      <c r="I5" s="514" t="s">
        <v>93</v>
      </c>
      <c r="J5" s="509" t="s">
        <v>94</v>
      </c>
      <c r="K5" s="510" t="s">
        <v>67</v>
      </c>
      <c r="L5" s="506" t="s">
        <v>69</v>
      </c>
      <c r="M5" s="506" t="s">
        <v>72</v>
      </c>
      <c r="N5" s="506" t="s">
        <v>97</v>
      </c>
    </row>
    <row r="6" spans="1:14">
      <c r="A6" s="507"/>
      <c r="B6" s="509"/>
      <c r="C6" s="509"/>
      <c r="D6" s="509"/>
      <c r="E6" s="509"/>
      <c r="F6" s="509"/>
      <c r="G6" s="513"/>
      <c r="H6" s="507"/>
      <c r="I6" s="515"/>
      <c r="J6" s="509"/>
      <c r="K6" s="511"/>
      <c r="L6" s="507"/>
      <c r="M6" s="507"/>
      <c r="N6" s="507"/>
    </row>
    <row r="7" spans="1:14">
      <c r="A7" s="508"/>
      <c r="B7" s="509"/>
      <c r="C7" s="509"/>
      <c r="D7" s="509"/>
      <c r="E7" s="509"/>
      <c r="F7" s="509"/>
      <c r="G7" s="513"/>
      <c r="H7" s="508"/>
      <c r="I7" s="516"/>
      <c r="J7" s="509"/>
      <c r="K7" s="512"/>
      <c r="L7" s="508"/>
      <c r="M7" s="508"/>
      <c r="N7" s="508"/>
    </row>
    <row r="8" spans="1:14" ht="60">
      <c r="A8" s="219">
        <v>1</v>
      </c>
      <c r="B8" s="219" t="s">
        <v>910</v>
      </c>
      <c r="C8" s="174" t="s">
        <v>911</v>
      </c>
      <c r="D8" s="174" t="s">
        <v>912</v>
      </c>
      <c r="E8" s="176" t="s">
        <v>913</v>
      </c>
      <c r="F8" s="220"/>
      <c r="G8" s="221">
        <v>51856.38</v>
      </c>
      <c r="H8" s="222">
        <v>42992</v>
      </c>
      <c r="I8" s="223" t="s">
        <v>706</v>
      </c>
      <c r="J8" s="223">
        <v>1</v>
      </c>
      <c r="K8" s="224">
        <v>0</v>
      </c>
      <c r="L8" s="225">
        <v>51856.38</v>
      </c>
      <c r="M8" s="226">
        <f t="shared" ref="M8:M72" si="0">G8-K8-L8</f>
        <v>0</v>
      </c>
      <c r="N8" s="227"/>
    </row>
    <row r="9" spans="1:14" ht="75">
      <c r="A9" s="219">
        <v>2</v>
      </c>
      <c r="B9" s="219" t="s">
        <v>914</v>
      </c>
      <c r="C9" s="174" t="s">
        <v>915</v>
      </c>
      <c r="D9" s="174" t="s">
        <v>916</v>
      </c>
      <c r="E9" s="176" t="s">
        <v>913</v>
      </c>
      <c r="F9" s="220"/>
      <c r="G9" s="221">
        <v>60818.029999999992</v>
      </c>
      <c r="H9" s="222">
        <v>42331</v>
      </c>
      <c r="I9" s="223" t="s">
        <v>706</v>
      </c>
      <c r="J9" s="223">
        <v>1</v>
      </c>
      <c r="K9" s="224">
        <v>0</v>
      </c>
      <c r="L9" s="225">
        <v>60818.029999999992</v>
      </c>
      <c r="M9" s="226">
        <f t="shared" si="0"/>
        <v>0</v>
      </c>
      <c r="N9" s="227"/>
    </row>
    <row r="10" spans="1:14" ht="60">
      <c r="A10" s="219">
        <v>3</v>
      </c>
      <c r="B10" s="219" t="s">
        <v>917</v>
      </c>
      <c r="C10" s="174" t="s">
        <v>918</v>
      </c>
      <c r="D10" s="174" t="s">
        <v>919</v>
      </c>
      <c r="E10" s="176" t="s">
        <v>913</v>
      </c>
      <c r="F10" s="220">
        <v>75600</v>
      </c>
      <c r="G10" s="221">
        <v>49064.46</v>
      </c>
      <c r="H10" s="228">
        <v>42578</v>
      </c>
      <c r="I10" s="223" t="s">
        <v>706</v>
      </c>
      <c r="J10" s="223">
        <v>1</v>
      </c>
      <c r="K10" s="224">
        <v>0</v>
      </c>
      <c r="L10" s="225">
        <v>49064.46</v>
      </c>
      <c r="M10" s="226">
        <f t="shared" si="0"/>
        <v>0</v>
      </c>
      <c r="N10" s="227"/>
    </row>
    <row r="11" spans="1:14" ht="75">
      <c r="A11" s="227">
        <v>4</v>
      </c>
      <c r="B11" s="219" t="s">
        <v>920</v>
      </c>
      <c r="C11" s="174" t="s">
        <v>921</v>
      </c>
      <c r="D11" s="174" t="s">
        <v>922</v>
      </c>
      <c r="E11" s="176" t="s">
        <v>913</v>
      </c>
      <c r="F11" s="229">
        <v>40400</v>
      </c>
      <c r="G11" s="221">
        <v>15535.3</v>
      </c>
      <c r="H11" s="228">
        <v>42866</v>
      </c>
      <c r="I11" s="223">
        <v>1</v>
      </c>
      <c r="J11" s="223">
        <v>1</v>
      </c>
      <c r="K11" s="224">
        <v>0</v>
      </c>
      <c r="L11" s="225">
        <v>15535.3</v>
      </c>
      <c r="M11" s="226">
        <f t="shared" si="0"/>
        <v>0</v>
      </c>
      <c r="N11" s="227"/>
    </row>
    <row r="12" spans="1:14" ht="105">
      <c r="A12" s="227">
        <v>5</v>
      </c>
      <c r="B12" s="219" t="s">
        <v>923</v>
      </c>
      <c r="C12" s="174" t="s">
        <v>924</v>
      </c>
      <c r="D12" s="174" t="s">
        <v>925</v>
      </c>
      <c r="E12" s="176" t="s">
        <v>913</v>
      </c>
      <c r="F12" s="220">
        <v>37400</v>
      </c>
      <c r="G12" s="221">
        <v>29322.32</v>
      </c>
      <c r="H12" s="228">
        <v>42570</v>
      </c>
      <c r="I12" s="223">
        <v>1</v>
      </c>
      <c r="J12" s="223">
        <v>1</v>
      </c>
      <c r="K12" s="224">
        <v>0</v>
      </c>
      <c r="L12" s="225">
        <v>29322.32</v>
      </c>
      <c r="M12" s="226">
        <f t="shared" si="0"/>
        <v>0</v>
      </c>
      <c r="N12" s="227" t="s">
        <v>926</v>
      </c>
    </row>
    <row r="13" spans="1:14" ht="60">
      <c r="A13" s="219">
        <v>6</v>
      </c>
      <c r="B13" s="219" t="s">
        <v>927</v>
      </c>
      <c r="C13" s="174" t="s">
        <v>928</v>
      </c>
      <c r="D13" s="174" t="s">
        <v>929</v>
      </c>
      <c r="E13" s="176" t="s">
        <v>913</v>
      </c>
      <c r="F13" s="220"/>
      <c r="G13" s="221">
        <v>71864.490000000005</v>
      </c>
      <c r="H13" s="222">
        <v>42578</v>
      </c>
      <c r="I13" s="223">
        <v>1</v>
      </c>
      <c r="J13" s="223">
        <v>1</v>
      </c>
      <c r="K13" s="224">
        <v>0</v>
      </c>
      <c r="L13" s="225">
        <v>71864.490000000005</v>
      </c>
      <c r="M13" s="226">
        <f t="shared" si="0"/>
        <v>0</v>
      </c>
      <c r="N13" s="227"/>
    </row>
    <row r="14" spans="1:14" ht="75">
      <c r="A14" s="219">
        <v>7</v>
      </c>
      <c r="B14" s="219" t="s">
        <v>930</v>
      </c>
      <c r="C14" s="174" t="s">
        <v>931</v>
      </c>
      <c r="D14" s="174" t="s">
        <v>932</v>
      </c>
      <c r="E14" s="176" t="s">
        <v>913</v>
      </c>
      <c r="F14" s="220">
        <v>88800</v>
      </c>
      <c r="G14" s="221">
        <v>58531.89</v>
      </c>
      <c r="H14" s="222">
        <v>42621</v>
      </c>
      <c r="I14" s="223">
        <v>1</v>
      </c>
      <c r="J14" s="223">
        <v>1</v>
      </c>
      <c r="K14" s="224">
        <v>0</v>
      </c>
      <c r="L14" s="225">
        <v>58531.89</v>
      </c>
      <c r="M14" s="226">
        <f t="shared" si="0"/>
        <v>0</v>
      </c>
      <c r="N14" s="227" t="s">
        <v>926</v>
      </c>
    </row>
    <row r="15" spans="1:14" ht="75">
      <c r="A15" s="219">
        <v>8</v>
      </c>
      <c r="B15" s="219" t="s">
        <v>933</v>
      </c>
      <c r="C15" s="174" t="s">
        <v>934</v>
      </c>
      <c r="D15" s="174" t="s">
        <v>935</v>
      </c>
      <c r="E15" s="176" t="s">
        <v>913</v>
      </c>
      <c r="F15" s="220"/>
      <c r="G15" s="221">
        <v>225544.48</v>
      </c>
      <c r="H15" s="222">
        <v>42598</v>
      </c>
      <c r="I15" s="223" t="s">
        <v>706</v>
      </c>
      <c r="J15" s="223">
        <v>1</v>
      </c>
      <c r="K15" s="224">
        <v>0</v>
      </c>
      <c r="L15" s="225">
        <v>225544.48</v>
      </c>
      <c r="M15" s="226">
        <f t="shared" si="0"/>
        <v>0</v>
      </c>
      <c r="N15" s="227"/>
    </row>
    <row r="16" spans="1:14" ht="90">
      <c r="A16" s="227">
        <v>9</v>
      </c>
      <c r="B16" s="219" t="s">
        <v>936</v>
      </c>
      <c r="C16" s="174" t="s">
        <v>937</v>
      </c>
      <c r="D16" s="174" t="s">
        <v>938</v>
      </c>
      <c r="E16" s="176" t="s">
        <v>913</v>
      </c>
      <c r="F16" s="229">
        <v>47900</v>
      </c>
      <c r="G16" s="221">
        <v>38793.440000000002</v>
      </c>
      <c r="H16" s="228">
        <v>42689</v>
      </c>
      <c r="I16" s="223">
        <v>1</v>
      </c>
      <c r="J16" s="223">
        <v>1</v>
      </c>
      <c r="K16" s="224">
        <v>0</v>
      </c>
      <c r="L16" s="225">
        <v>38793.440000000002</v>
      </c>
      <c r="M16" s="226">
        <f t="shared" si="0"/>
        <v>0</v>
      </c>
      <c r="N16" s="227"/>
    </row>
    <row r="17" spans="1:14" ht="60">
      <c r="A17" s="219">
        <v>10</v>
      </c>
      <c r="B17" s="219" t="s">
        <v>939</v>
      </c>
      <c r="C17" s="174" t="s">
        <v>940</v>
      </c>
      <c r="D17" s="174" t="s">
        <v>941</v>
      </c>
      <c r="E17" s="176" t="s">
        <v>913</v>
      </c>
      <c r="F17" s="220"/>
      <c r="G17" s="221">
        <v>91234.96</v>
      </c>
      <c r="H17" s="222">
        <v>42858</v>
      </c>
      <c r="I17" s="223" t="s">
        <v>706</v>
      </c>
      <c r="J17" s="223">
        <v>1</v>
      </c>
      <c r="K17" s="224">
        <v>0</v>
      </c>
      <c r="L17" s="225">
        <v>91234.96</v>
      </c>
      <c r="M17" s="226">
        <f t="shared" si="0"/>
        <v>0</v>
      </c>
      <c r="N17" s="227"/>
    </row>
    <row r="18" spans="1:14" ht="75">
      <c r="A18" s="227">
        <v>11</v>
      </c>
      <c r="B18" s="230" t="s">
        <v>942</v>
      </c>
      <c r="C18" s="174" t="s">
        <v>943</v>
      </c>
      <c r="D18" s="174" t="s">
        <v>944</v>
      </c>
      <c r="E18" s="176" t="s">
        <v>913</v>
      </c>
      <c r="F18" s="220"/>
      <c r="G18" s="221">
        <v>46544.39</v>
      </c>
      <c r="H18" s="222">
        <v>42604</v>
      </c>
      <c r="I18" s="223">
        <v>1</v>
      </c>
      <c r="J18" s="223">
        <v>1</v>
      </c>
      <c r="K18" s="224">
        <v>0</v>
      </c>
      <c r="L18" s="225">
        <v>46544.39</v>
      </c>
      <c r="M18" s="226">
        <f t="shared" si="0"/>
        <v>0</v>
      </c>
      <c r="N18" s="227"/>
    </row>
    <row r="19" spans="1:14" ht="60">
      <c r="A19" s="219">
        <v>12</v>
      </c>
      <c r="B19" s="219" t="s">
        <v>945</v>
      </c>
      <c r="C19" s="174" t="s">
        <v>946</v>
      </c>
      <c r="D19" s="174" t="s">
        <v>947</v>
      </c>
      <c r="E19" s="176" t="s">
        <v>913</v>
      </c>
      <c r="F19" s="229">
        <v>46400</v>
      </c>
      <c r="G19" s="221">
        <v>28310.26</v>
      </c>
      <c r="H19" s="228">
        <v>42593</v>
      </c>
      <c r="I19" s="223">
        <v>1</v>
      </c>
      <c r="J19" s="223">
        <v>1</v>
      </c>
      <c r="K19" s="224">
        <v>0</v>
      </c>
      <c r="L19" s="225">
        <v>28310.26</v>
      </c>
      <c r="M19" s="226">
        <f t="shared" si="0"/>
        <v>0</v>
      </c>
      <c r="N19" s="227"/>
    </row>
    <row r="20" spans="1:14" ht="60">
      <c r="A20" s="219">
        <v>13</v>
      </c>
      <c r="B20" s="219" t="s">
        <v>948</v>
      </c>
      <c r="C20" s="174" t="s">
        <v>940</v>
      </c>
      <c r="D20" s="174" t="s">
        <v>912</v>
      </c>
      <c r="E20" s="176" t="s">
        <v>913</v>
      </c>
      <c r="F20" s="220"/>
      <c r="G20" s="221">
        <v>70655</v>
      </c>
      <c r="H20" s="222">
        <v>42710</v>
      </c>
      <c r="I20" s="223" t="s">
        <v>706</v>
      </c>
      <c r="J20" s="223">
        <v>1</v>
      </c>
      <c r="K20" s="224">
        <v>0</v>
      </c>
      <c r="L20" s="225">
        <v>70655</v>
      </c>
      <c r="M20" s="226">
        <f t="shared" si="0"/>
        <v>0</v>
      </c>
      <c r="N20" s="227"/>
    </row>
    <row r="21" spans="1:14" ht="60">
      <c r="A21" s="227">
        <v>14</v>
      </c>
      <c r="B21" s="219" t="s">
        <v>949</v>
      </c>
      <c r="C21" s="174" t="s">
        <v>950</v>
      </c>
      <c r="D21" s="174" t="s">
        <v>951</v>
      </c>
      <c r="E21" s="176" t="s">
        <v>913</v>
      </c>
      <c r="F21" s="220"/>
      <c r="G21" s="221">
        <v>59307.45</v>
      </c>
      <c r="H21" s="222">
        <v>42629</v>
      </c>
      <c r="I21" s="223">
        <v>1</v>
      </c>
      <c r="J21" s="223">
        <v>1</v>
      </c>
      <c r="K21" s="224">
        <v>0</v>
      </c>
      <c r="L21" s="225">
        <v>59307.45</v>
      </c>
      <c r="M21" s="226">
        <f t="shared" si="0"/>
        <v>0</v>
      </c>
      <c r="N21" s="227" t="s">
        <v>926</v>
      </c>
    </row>
    <row r="22" spans="1:14" ht="75">
      <c r="A22" s="219">
        <v>15</v>
      </c>
      <c r="B22" s="227" t="s">
        <v>952</v>
      </c>
      <c r="C22" s="176" t="s">
        <v>953</v>
      </c>
      <c r="D22" s="176" t="s">
        <v>954</v>
      </c>
      <c r="E22" s="176" t="s">
        <v>913</v>
      </c>
      <c r="F22" s="226">
        <v>374900</v>
      </c>
      <c r="G22" s="226">
        <v>244929.64</v>
      </c>
      <c r="H22" s="228">
        <v>43240</v>
      </c>
      <c r="I22" s="223">
        <v>1</v>
      </c>
      <c r="J22" s="223">
        <v>0.98</v>
      </c>
      <c r="K22" s="224">
        <v>0</v>
      </c>
      <c r="L22" s="226">
        <v>244929.64</v>
      </c>
      <c r="M22" s="226">
        <f t="shared" si="0"/>
        <v>0</v>
      </c>
      <c r="N22" s="227" t="s">
        <v>118</v>
      </c>
    </row>
    <row r="23" spans="1:14" ht="60">
      <c r="A23" s="219">
        <v>16</v>
      </c>
      <c r="B23" s="219" t="s">
        <v>955</v>
      </c>
      <c r="C23" s="174" t="s">
        <v>956</v>
      </c>
      <c r="D23" s="174" t="s">
        <v>957</v>
      </c>
      <c r="E23" s="176" t="s">
        <v>913</v>
      </c>
      <c r="F23" s="220">
        <v>45200</v>
      </c>
      <c r="G23" s="221">
        <v>44550.11</v>
      </c>
      <c r="H23" s="222">
        <v>42717</v>
      </c>
      <c r="I23" s="223">
        <v>1</v>
      </c>
      <c r="J23" s="223">
        <v>1</v>
      </c>
      <c r="K23" s="224">
        <v>0</v>
      </c>
      <c r="L23" s="225">
        <v>44550.11</v>
      </c>
      <c r="M23" s="226">
        <f t="shared" si="0"/>
        <v>0</v>
      </c>
      <c r="N23" s="227" t="s">
        <v>926</v>
      </c>
    </row>
    <row r="24" spans="1:14" ht="90">
      <c r="A24" s="219">
        <v>17</v>
      </c>
      <c r="B24" s="219" t="s">
        <v>958</v>
      </c>
      <c r="C24" s="174" t="s">
        <v>959</v>
      </c>
      <c r="D24" s="174" t="s">
        <v>960</v>
      </c>
      <c r="E24" s="176" t="s">
        <v>913</v>
      </c>
      <c r="F24" s="229">
        <v>37700</v>
      </c>
      <c r="G24" s="226">
        <v>28038.020000000004</v>
      </c>
      <c r="H24" s="228">
        <v>42465</v>
      </c>
      <c r="I24" s="223" t="s">
        <v>706</v>
      </c>
      <c r="J24" s="223">
        <v>1</v>
      </c>
      <c r="K24" s="224">
        <v>0</v>
      </c>
      <c r="L24" s="225">
        <v>28038.020000000004</v>
      </c>
      <c r="M24" s="226">
        <f t="shared" si="0"/>
        <v>0</v>
      </c>
      <c r="N24" s="227"/>
    </row>
    <row r="25" spans="1:14" ht="60">
      <c r="A25" s="219">
        <v>18</v>
      </c>
      <c r="B25" s="219" t="s">
        <v>961</v>
      </c>
      <c r="C25" s="174" t="s">
        <v>962</v>
      </c>
      <c r="D25" s="174" t="s">
        <v>963</v>
      </c>
      <c r="E25" s="176" t="s">
        <v>913</v>
      </c>
      <c r="F25" s="220"/>
      <c r="G25" s="221">
        <v>74655.25</v>
      </c>
      <c r="H25" s="222">
        <v>42552</v>
      </c>
      <c r="I25" s="223">
        <v>1</v>
      </c>
      <c r="J25" s="223">
        <v>1</v>
      </c>
      <c r="K25" s="224">
        <v>0</v>
      </c>
      <c r="L25" s="220">
        <v>74655.25</v>
      </c>
      <c r="M25" s="226">
        <f t="shared" si="0"/>
        <v>0</v>
      </c>
      <c r="N25" s="227"/>
    </row>
    <row r="26" spans="1:14" ht="75">
      <c r="A26" s="219">
        <v>19</v>
      </c>
      <c r="B26" s="219" t="s">
        <v>964</v>
      </c>
      <c r="C26" s="174" t="s">
        <v>965</v>
      </c>
      <c r="D26" s="174" t="s">
        <v>966</v>
      </c>
      <c r="E26" s="176" t="s">
        <v>913</v>
      </c>
      <c r="F26" s="220"/>
      <c r="G26" s="221">
        <v>62975.69</v>
      </c>
      <c r="H26" s="222">
        <v>42782</v>
      </c>
      <c r="I26" s="223" t="s">
        <v>706</v>
      </c>
      <c r="J26" s="223">
        <v>1</v>
      </c>
      <c r="K26" s="224">
        <v>0</v>
      </c>
      <c r="L26" s="225">
        <v>62975.69</v>
      </c>
      <c r="M26" s="226">
        <f t="shared" si="0"/>
        <v>0</v>
      </c>
      <c r="N26" s="227"/>
    </row>
    <row r="27" spans="1:14" ht="75">
      <c r="A27" s="219">
        <v>20</v>
      </c>
      <c r="B27" s="219" t="s">
        <v>967</v>
      </c>
      <c r="C27" s="174" t="s">
        <v>968</v>
      </c>
      <c r="D27" s="174" t="s">
        <v>969</v>
      </c>
      <c r="E27" s="176" t="s">
        <v>913</v>
      </c>
      <c r="F27" s="220"/>
      <c r="G27" s="221">
        <v>103659.57</v>
      </c>
      <c r="H27" s="222">
        <v>42768</v>
      </c>
      <c r="I27" s="223">
        <v>1</v>
      </c>
      <c r="J27" s="223">
        <v>1</v>
      </c>
      <c r="K27" s="224">
        <v>0</v>
      </c>
      <c r="L27" s="225">
        <v>103659.57</v>
      </c>
      <c r="M27" s="226">
        <f t="shared" si="0"/>
        <v>0</v>
      </c>
      <c r="N27" s="227"/>
    </row>
    <row r="28" spans="1:14" ht="75">
      <c r="A28" s="219">
        <v>21</v>
      </c>
      <c r="B28" s="219" t="s">
        <v>970</v>
      </c>
      <c r="C28" s="174" t="s">
        <v>971</v>
      </c>
      <c r="D28" s="174" t="s">
        <v>972</v>
      </c>
      <c r="E28" s="176" t="s">
        <v>913</v>
      </c>
      <c r="F28" s="220"/>
      <c r="G28" s="221">
        <v>165900</v>
      </c>
      <c r="H28" s="222">
        <v>43277</v>
      </c>
      <c r="I28" s="223">
        <v>1</v>
      </c>
      <c r="J28" s="223">
        <v>0.78</v>
      </c>
      <c r="K28" s="224">
        <v>29124.78</v>
      </c>
      <c r="L28" s="225">
        <v>136775.22</v>
      </c>
      <c r="M28" s="226">
        <f t="shared" si="0"/>
        <v>0</v>
      </c>
      <c r="N28" s="227" t="s">
        <v>118</v>
      </c>
    </row>
    <row r="29" spans="1:14" ht="60">
      <c r="A29" s="219">
        <v>22</v>
      </c>
      <c r="B29" s="219" t="s">
        <v>973</v>
      </c>
      <c r="C29" s="174" t="s">
        <v>974</v>
      </c>
      <c r="D29" s="174" t="s">
        <v>975</v>
      </c>
      <c r="E29" s="176" t="s">
        <v>913</v>
      </c>
      <c r="F29" s="220"/>
      <c r="G29" s="221">
        <v>394700</v>
      </c>
      <c r="H29" s="222">
        <v>43455</v>
      </c>
      <c r="I29" s="223">
        <v>1</v>
      </c>
      <c r="J29" s="223">
        <v>0.04</v>
      </c>
      <c r="K29" s="224">
        <v>394700</v>
      </c>
      <c r="L29" s="225">
        <v>0</v>
      </c>
      <c r="M29" s="226">
        <f t="shared" si="0"/>
        <v>0</v>
      </c>
      <c r="N29" s="227"/>
    </row>
    <row r="30" spans="1:14" ht="120">
      <c r="A30" s="219">
        <v>23</v>
      </c>
      <c r="B30" s="219" t="s">
        <v>976</v>
      </c>
      <c r="C30" s="174" t="s">
        <v>977</v>
      </c>
      <c r="D30" s="174" t="s">
        <v>978</v>
      </c>
      <c r="E30" s="176" t="s">
        <v>913</v>
      </c>
      <c r="F30" s="220"/>
      <c r="G30" s="221">
        <v>117722.98</v>
      </c>
      <c r="H30" s="222">
        <v>42917</v>
      </c>
      <c r="I30" s="223">
        <v>1</v>
      </c>
      <c r="J30" s="223">
        <v>1</v>
      </c>
      <c r="K30" s="224">
        <v>0</v>
      </c>
      <c r="L30" s="225">
        <v>117722.98</v>
      </c>
      <c r="M30" s="226">
        <f t="shared" si="0"/>
        <v>0</v>
      </c>
      <c r="N30" s="227"/>
    </row>
    <row r="31" spans="1:14" ht="75">
      <c r="A31" s="219">
        <v>24</v>
      </c>
      <c r="B31" s="219" t="s">
        <v>979</v>
      </c>
      <c r="C31" s="174" t="s">
        <v>980</v>
      </c>
      <c r="D31" s="174" t="s">
        <v>981</v>
      </c>
      <c r="E31" s="176" t="s">
        <v>913</v>
      </c>
      <c r="F31" s="220"/>
      <c r="G31" s="221">
        <v>37576.660000000003</v>
      </c>
      <c r="H31" s="222">
        <v>42656</v>
      </c>
      <c r="I31" s="223">
        <v>1</v>
      </c>
      <c r="J31" s="223">
        <v>1</v>
      </c>
      <c r="K31" s="224">
        <v>0</v>
      </c>
      <c r="L31" s="225">
        <v>37576.660000000003</v>
      </c>
      <c r="M31" s="226">
        <f t="shared" si="0"/>
        <v>0</v>
      </c>
      <c r="N31" s="227"/>
    </row>
    <row r="32" spans="1:14" ht="60">
      <c r="A32" s="219">
        <v>25</v>
      </c>
      <c r="B32" s="230" t="s">
        <v>982</v>
      </c>
      <c r="C32" s="174" t="s">
        <v>915</v>
      </c>
      <c r="D32" s="174" t="s">
        <v>983</v>
      </c>
      <c r="E32" s="176" t="s">
        <v>913</v>
      </c>
      <c r="F32" s="220"/>
      <c r="G32" s="221">
        <v>62837.16</v>
      </c>
      <c r="H32" s="222">
        <v>42612</v>
      </c>
      <c r="I32" s="223" t="s">
        <v>706</v>
      </c>
      <c r="J32" s="223">
        <v>1</v>
      </c>
      <c r="K32" s="224">
        <v>0</v>
      </c>
      <c r="L32" s="225">
        <v>62837.16</v>
      </c>
      <c r="M32" s="226">
        <f t="shared" si="0"/>
        <v>0</v>
      </c>
      <c r="N32" s="227" t="s">
        <v>926</v>
      </c>
    </row>
    <row r="33" spans="1:14" ht="60">
      <c r="A33" s="219">
        <v>26</v>
      </c>
      <c r="B33" s="219" t="s">
        <v>984</v>
      </c>
      <c r="C33" s="174" t="s">
        <v>985</v>
      </c>
      <c r="D33" s="174" t="s">
        <v>986</v>
      </c>
      <c r="E33" s="176" t="s">
        <v>913</v>
      </c>
      <c r="F33" s="229">
        <v>2073900</v>
      </c>
      <c r="G33" s="226">
        <v>1933752.13</v>
      </c>
      <c r="H33" s="228">
        <v>42697</v>
      </c>
      <c r="I33" s="223">
        <v>1</v>
      </c>
      <c r="J33" s="223">
        <v>1</v>
      </c>
      <c r="K33" s="224">
        <v>0</v>
      </c>
      <c r="L33" s="225">
        <v>1933752.13</v>
      </c>
      <c r="M33" s="226">
        <f t="shared" si="0"/>
        <v>0</v>
      </c>
      <c r="N33" s="227"/>
    </row>
    <row r="34" spans="1:14" ht="90">
      <c r="A34" s="219">
        <v>27</v>
      </c>
      <c r="B34" s="219" t="s">
        <v>987</v>
      </c>
      <c r="C34" s="174" t="s">
        <v>988</v>
      </c>
      <c r="D34" s="174" t="s">
        <v>989</v>
      </c>
      <c r="E34" s="176" t="s">
        <v>913</v>
      </c>
      <c r="F34" s="220">
        <v>1477100</v>
      </c>
      <c r="G34" s="221">
        <v>1381351.68</v>
      </c>
      <c r="H34" s="228">
        <v>42738</v>
      </c>
      <c r="I34" s="223">
        <v>1</v>
      </c>
      <c r="J34" s="223">
        <v>1</v>
      </c>
      <c r="K34" s="224">
        <v>0</v>
      </c>
      <c r="L34" s="225">
        <v>1381351.68</v>
      </c>
      <c r="M34" s="226">
        <f t="shared" si="0"/>
        <v>0</v>
      </c>
      <c r="N34" s="227"/>
    </row>
    <row r="35" spans="1:14" ht="75">
      <c r="A35" s="219">
        <v>28</v>
      </c>
      <c r="B35" s="219" t="s">
        <v>990</v>
      </c>
      <c r="C35" s="174" t="s">
        <v>991</v>
      </c>
      <c r="D35" s="174" t="s">
        <v>992</v>
      </c>
      <c r="E35" s="176" t="s">
        <v>913</v>
      </c>
      <c r="F35" s="220">
        <v>1313200</v>
      </c>
      <c r="G35" s="221">
        <v>523384.8</v>
      </c>
      <c r="H35" s="222">
        <v>42723</v>
      </c>
      <c r="I35" s="223">
        <v>1</v>
      </c>
      <c r="J35" s="223">
        <v>1</v>
      </c>
      <c r="K35" s="224">
        <v>0</v>
      </c>
      <c r="L35" s="225">
        <v>523384.8</v>
      </c>
      <c r="M35" s="226">
        <f t="shared" si="0"/>
        <v>0</v>
      </c>
      <c r="N35" s="227"/>
    </row>
    <row r="36" spans="1:14" ht="90">
      <c r="A36" s="219">
        <v>29</v>
      </c>
      <c r="B36" s="219" t="s">
        <v>993</v>
      </c>
      <c r="C36" s="174" t="s">
        <v>994</v>
      </c>
      <c r="D36" s="174" t="s">
        <v>995</v>
      </c>
      <c r="E36" s="176" t="s">
        <v>913</v>
      </c>
      <c r="F36" s="220">
        <v>324044.62</v>
      </c>
      <c r="G36" s="221">
        <v>336871.41</v>
      </c>
      <c r="H36" s="222">
        <v>42796</v>
      </c>
      <c r="I36" s="223">
        <v>1</v>
      </c>
      <c r="J36" s="223">
        <v>1</v>
      </c>
      <c r="K36" s="224">
        <v>0</v>
      </c>
      <c r="L36" s="225">
        <v>336871.41</v>
      </c>
      <c r="M36" s="226">
        <f t="shared" si="0"/>
        <v>0</v>
      </c>
      <c r="N36" s="227" t="s">
        <v>926</v>
      </c>
    </row>
    <row r="37" spans="1:14" ht="120">
      <c r="A37" s="219">
        <v>30</v>
      </c>
      <c r="B37" s="219" t="s">
        <v>996</v>
      </c>
      <c r="C37" s="174" t="s">
        <v>997</v>
      </c>
      <c r="D37" s="174" t="s">
        <v>998</v>
      </c>
      <c r="E37" s="176" t="s">
        <v>913</v>
      </c>
      <c r="F37" s="229">
        <v>1616900</v>
      </c>
      <c r="G37" s="226">
        <v>1523228.71</v>
      </c>
      <c r="H37" s="228">
        <v>42649</v>
      </c>
      <c r="I37" s="223">
        <v>1</v>
      </c>
      <c r="J37" s="223">
        <v>1</v>
      </c>
      <c r="K37" s="224">
        <v>0</v>
      </c>
      <c r="L37" s="225">
        <v>1523228.71</v>
      </c>
      <c r="M37" s="226">
        <f t="shared" si="0"/>
        <v>0</v>
      </c>
      <c r="N37" s="227" t="s">
        <v>926</v>
      </c>
    </row>
    <row r="38" spans="1:14" ht="60">
      <c r="A38" s="219">
        <v>31</v>
      </c>
      <c r="B38" s="219" t="s">
        <v>999</v>
      </c>
      <c r="C38" s="174" t="s">
        <v>1000</v>
      </c>
      <c r="D38" s="174" t="s">
        <v>1001</v>
      </c>
      <c r="E38" s="176" t="s">
        <v>913</v>
      </c>
      <c r="F38" s="220">
        <v>7461800</v>
      </c>
      <c r="G38" s="221">
        <v>7088705.3200000003</v>
      </c>
      <c r="H38" s="228">
        <v>43357</v>
      </c>
      <c r="I38" s="223">
        <v>1</v>
      </c>
      <c r="J38" s="223">
        <v>0.83</v>
      </c>
      <c r="K38" s="224">
        <v>1439868.41</v>
      </c>
      <c r="L38" s="225">
        <v>5648836.9100000001</v>
      </c>
      <c r="M38" s="226">
        <f t="shared" si="0"/>
        <v>0</v>
      </c>
      <c r="N38" s="227" t="s">
        <v>118</v>
      </c>
    </row>
    <row r="39" spans="1:14" ht="75">
      <c r="A39" s="219">
        <v>32</v>
      </c>
      <c r="B39" s="219" t="s">
        <v>1002</v>
      </c>
      <c r="C39" s="174" t="s">
        <v>943</v>
      </c>
      <c r="D39" s="174" t="s">
        <v>1003</v>
      </c>
      <c r="E39" s="176" t="s">
        <v>913</v>
      </c>
      <c r="F39" s="229">
        <v>5494300</v>
      </c>
      <c r="G39" s="226">
        <v>5219582.07</v>
      </c>
      <c r="H39" s="222">
        <v>43041</v>
      </c>
      <c r="I39" s="223">
        <v>1</v>
      </c>
      <c r="J39" s="223">
        <v>1</v>
      </c>
      <c r="K39" s="224">
        <v>208263.38</v>
      </c>
      <c r="L39" s="225">
        <v>5011318.6900000004</v>
      </c>
      <c r="M39" s="226">
        <f t="shared" si="0"/>
        <v>0</v>
      </c>
      <c r="N39" s="227"/>
    </row>
    <row r="40" spans="1:14" ht="75">
      <c r="A40" s="219">
        <v>33</v>
      </c>
      <c r="B40" s="219" t="s">
        <v>1004</v>
      </c>
      <c r="C40" s="174" t="s">
        <v>1005</v>
      </c>
      <c r="D40" s="174" t="s">
        <v>1006</v>
      </c>
      <c r="E40" s="176" t="s">
        <v>913</v>
      </c>
      <c r="F40" s="229">
        <v>839916</v>
      </c>
      <c r="G40" s="226">
        <v>773894.02</v>
      </c>
      <c r="H40" s="228">
        <v>42557</v>
      </c>
      <c r="I40" s="223">
        <v>1</v>
      </c>
      <c r="J40" s="223">
        <v>1</v>
      </c>
      <c r="K40" s="224">
        <v>0</v>
      </c>
      <c r="L40" s="225">
        <v>773894.02</v>
      </c>
      <c r="M40" s="226">
        <f t="shared" si="0"/>
        <v>0</v>
      </c>
      <c r="N40" s="227"/>
    </row>
    <row r="41" spans="1:14" ht="75">
      <c r="A41" s="219">
        <v>34</v>
      </c>
      <c r="B41" s="219" t="s">
        <v>1007</v>
      </c>
      <c r="C41" s="174" t="s">
        <v>1008</v>
      </c>
      <c r="D41" s="174" t="s">
        <v>1009</v>
      </c>
      <c r="E41" s="176" t="s">
        <v>913</v>
      </c>
      <c r="F41" s="220">
        <v>484400</v>
      </c>
      <c r="G41" s="221">
        <v>484400</v>
      </c>
      <c r="H41" s="228">
        <v>43262</v>
      </c>
      <c r="I41" s="223">
        <v>1</v>
      </c>
      <c r="J41" s="223">
        <v>0.41</v>
      </c>
      <c r="K41" s="224">
        <v>231478.26</v>
      </c>
      <c r="L41" s="225">
        <v>252921.74</v>
      </c>
      <c r="M41" s="226">
        <f t="shared" si="0"/>
        <v>0</v>
      </c>
      <c r="N41" s="227" t="s">
        <v>118</v>
      </c>
    </row>
    <row r="42" spans="1:14" ht="60">
      <c r="A42" s="219">
        <v>35</v>
      </c>
      <c r="B42" s="219" t="s">
        <v>1010</v>
      </c>
      <c r="C42" s="174" t="s">
        <v>1011</v>
      </c>
      <c r="D42" s="174" t="s">
        <v>1012</v>
      </c>
      <c r="E42" s="176" t="s">
        <v>913</v>
      </c>
      <c r="F42" s="220">
        <v>107300</v>
      </c>
      <c r="G42" s="221">
        <v>119770</v>
      </c>
      <c r="H42" s="222">
        <v>42486</v>
      </c>
      <c r="I42" s="223">
        <v>1</v>
      </c>
      <c r="J42" s="223">
        <v>1</v>
      </c>
      <c r="K42" s="224">
        <v>0</v>
      </c>
      <c r="L42" s="225">
        <v>119770</v>
      </c>
      <c r="M42" s="226">
        <f t="shared" si="0"/>
        <v>0</v>
      </c>
      <c r="N42" s="227"/>
    </row>
    <row r="43" spans="1:14" ht="60">
      <c r="A43" s="219">
        <v>36</v>
      </c>
      <c r="B43" s="219" t="s">
        <v>1013</v>
      </c>
      <c r="C43" s="174" t="s">
        <v>1014</v>
      </c>
      <c r="D43" s="174" t="s">
        <v>1015</v>
      </c>
      <c r="E43" s="176" t="s">
        <v>913</v>
      </c>
      <c r="F43" s="220">
        <v>747200</v>
      </c>
      <c r="G43" s="221">
        <v>730358.77</v>
      </c>
      <c r="H43" s="222">
        <v>42548</v>
      </c>
      <c r="I43" s="223">
        <v>1</v>
      </c>
      <c r="J43" s="223">
        <v>1</v>
      </c>
      <c r="K43" s="224">
        <v>0</v>
      </c>
      <c r="L43" s="225">
        <v>730358.77</v>
      </c>
      <c r="M43" s="226">
        <f t="shared" si="0"/>
        <v>0</v>
      </c>
      <c r="N43" s="227"/>
    </row>
    <row r="44" spans="1:14" ht="75">
      <c r="A44" s="219">
        <v>37</v>
      </c>
      <c r="B44" s="219" t="s">
        <v>1016</v>
      </c>
      <c r="C44" s="174" t="s">
        <v>1017</v>
      </c>
      <c r="D44" s="174" t="s">
        <v>1018</v>
      </c>
      <c r="E44" s="176" t="s">
        <v>913</v>
      </c>
      <c r="F44" s="220">
        <v>461800</v>
      </c>
      <c r="G44" s="221">
        <v>317886.63</v>
      </c>
      <c r="H44" s="222">
        <v>42521</v>
      </c>
      <c r="I44" s="223">
        <v>1</v>
      </c>
      <c r="J44" s="223">
        <v>1</v>
      </c>
      <c r="K44" s="224">
        <v>0</v>
      </c>
      <c r="L44" s="225">
        <v>317886.63</v>
      </c>
      <c r="M44" s="226">
        <f t="shared" si="0"/>
        <v>0</v>
      </c>
      <c r="N44" s="227"/>
    </row>
    <row r="45" spans="1:14" ht="60">
      <c r="A45" s="219">
        <v>38</v>
      </c>
      <c r="B45" s="230" t="s">
        <v>1019</v>
      </c>
      <c r="C45" s="174" t="s">
        <v>1020</v>
      </c>
      <c r="D45" s="174" t="s">
        <v>1021</v>
      </c>
      <c r="E45" s="176" t="s">
        <v>913</v>
      </c>
      <c r="F45" s="220">
        <v>148700</v>
      </c>
      <c r="G45" s="221">
        <v>184681.21</v>
      </c>
      <c r="H45" s="222">
        <v>42586</v>
      </c>
      <c r="I45" s="223">
        <v>1</v>
      </c>
      <c r="J45" s="223">
        <v>1</v>
      </c>
      <c r="K45" s="224">
        <v>0</v>
      </c>
      <c r="L45" s="225">
        <v>184681.21</v>
      </c>
      <c r="M45" s="226">
        <f t="shared" si="0"/>
        <v>0</v>
      </c>
      <c r="N45" s="227"/>
    </row>
    <row r="46" spans="1:14" ht="105">
      <c r="A46" s="219">
        <v>39</v>
      </c>
      <c r="B46" s="219" t="s">
        <v>1022</v>
      </c>
      <c r="C46" s="174" t="s">
        <v>1023</v>
      </c>
      <c r="D46" s="174" t="s">
        <v>1024</v>
      </c>
      <c r="E46" s="176" t="s">
        <v>913</v>
      </c>
      <c r="F46" s="229">
        <v>121200</v>
      </c>
      <c r="G46" s="226">
        <v>196600</v>
      </c>
      <c r="H46" s="222">
        <v>42669</v>
      </c>
      <c r="I46" s="223">
        <v>1</v>
      </c>
      <c r="J46" s="223">
        <v>1</v>
      </c>
      <c r="K46" s="224">
        <v>0</v>
      </c>
      <c r="L46" s="225">
        <v>196600</v>
      </c>
      <c r="M46" s="226">
        <f t="shared" si="0"/>
        <v>0</v>
      </c>
      <c r="N46" s="227"/>
    </row>
    <row r="47" spans="1:14" ht="75">
      <c r="A47" s="219">
        <v>40</v>
      </c>
      <c r="B47" s="219" t="s">
        <v>1025</v>
      </c>
      <c r="C47" s="174" t="s">
        <v>956</v>
      </c>
      <c r="D47" s="174" t="s">
        <v>1026</v>
      </c>
      <c r="E47" s="176" t="s">
        <v>1027</v>
      </c>
      <c r="F47" s="220">
        <v>156400</v>
      </c>
      <c r="G47" s="221">
        <v>397772</v>
      </c>
      <c r="H47" s="222">
        <v>43109</v>
      </c>
      <c r="I47" s="223">
        <v>1</v>
      </c>
      <c r="J47" s="223">
        <v>1</v>
      </c>
      <c r="K47" s="224">
        <v>0</v>
      </c>
      <c r="L47" s="225">
        <v>397772</v>
      </c>
      <c r="M47" s="226">
        <f t="shared" si="0"/>
        <v>0</v>
      </c>
      <c r="N47" s="227" t="s">
        <v>118</v>
      </c>
    </row>
    <row r="48" spans="1:14" ht="75">
      <c r="A48" s="219">
        <v>40</v>
      </c>
      <c r="B48" s="219" t="s">
        <v>1025</v>
      </c>
      <c r="C48" s="174" t="s">
        <v>956</v>
      </c>
      <c r="D48" s="174" t="s">
        <v>1026</v>
      </c>
      <c r="E48" s="176" t="s">
        <v>913</v>
      </c>
      <c r="F48" s="220"/>
      <c r="G48" s="221">
        <v>43528</v>
      </c>
      <c r="H48" s="222">
        <v>43109</v>
      </c>
      <c r="I48" s="223">
        <v>1</v>
      </c>
      <c r="J48" s="223">
        <v>1</v>
      </c>
      <c r="K48" s="224">
        <v>41400.589999999997</v>
      </c>
      <c r="L48" s="225">
        <v>2127.41</v>
      </c>
      <c r="M48" s="226">
        <f t="shared" si="0"/>
        <v>3.637978807091713E-12</v>
      </c>
      <c r="N48" s="227" t="s">
        <v>118</v>
      </c>
    </row>
    <row r="49" spans="1:14" ht="60">
      <c r="A49" s="219">
        <v>41</v>
      </c>
      <c r="B49" s="219" t="s">
        <v>1028</v>
      </c>
      <c r="C49" s="174" t="s">
        <v>921</v>
      </c>
      <c r="D49" s="174" t="s">
        <v>1029</v>
      </c>
      <c r="E49" s="176" t="s">
        <v>913</v>
      </c>
      <c r="F49" s="220">
        <v>347200</v>
      </c>
      <c r="G49" s="221">
        <v>355474.56</v>
      </c>
      <c r="H49" s="228">
        <v>42542</v>
      </c>
      <c r="I49" s="223">
        <v>1</v>
      </c>
      <c r="J49" s="223">
        <v>1</v>
      </c>
      <c r="K49" s="224">
        <v>0</v>
      </c>
      <c r="L49" s="225">
        <v>355474.56</v>
      </c>
      <c r="M49" s="226">
        <f t="shared" si="0"/>
        <v>0</v>
      </c>
      <c r="N49" s="227"/>
    </row>
    <row r="50" spans="1:14" ht="60">
      <c r="A50" s="219">
        <v>42</v>
      </c>
      <c r="B50" s="219" t="s">
        <v>1030</v>
      </c>
      <c r="C50" s="174" t="s">
        <v>1031</v>
      </c>
      <c r="D50" s="174" t="s">
        <v>1032</v>
      </c>
      <c r="E50" s="176" t="s">
        <v>913</v>
      </c>
      <c r="F50" s="220">
        <v>7891200</v>
      </c>
      <c r="G50" s="221">
        <v>8387779.9199999999</v>
      </c>
      <c r="H50" s="222">
        <v>43296</v>
      </c>
      <c r="I50" s="223">
        <v>1</v>
      </c>
      <c r="J50" s="223">
        <v>0.6</v>
      </c>
      <c r="K50" s="224">
        <v>3701784.76</v>
      </c>
      <c r="L50" s="225">
        <v>4685995.16</v>
      </c>
      <c r="M50" s="226">
        <f t="shared" si="0"/>
        <v>0</v>
      </c>
      <c r="N50" s="227" t="s">
        <v>926</v>
      </c>
    </row>
    <row r="51" spans="1:14" ht="75">
      <c r="A51" s="219">
        <v>43</v>
      </c>
      <c r="B51" s="219" t="s">
        <v>1033</v>
      </c>
      <c r="C51" s="174" t="s">
        <v>991</v>
      </c>
      <c r="D51" s="174" t="s">
        <v>1034</v>
      </c>
      <c r="E51" s="176" t="s">
        <v>913</v>
      </c>
      <c r="F51" s="220">
        <v>626900</v>
      </c>
      <c r="G51" s="221">
        <v>617981.86</v>
      </c>
      <c r="H51" s="222">
        <v>42621</v>
      </c>
      <c r="I51" s="223">
        <v>1</v>
      </c>
      <c r="J51" s="223">
        <v>1</v>
      </c>
      <c r="K51" s="224">
        <v>0</v>
      </c>
      <c r="L51" s="225">
        <v>617981.86</v>
      </c>
      <c r="M51" s="226">
        <f t="shared" si="0"/>
        <v>0</v>
      </c>
      <c r="N51" s="227"/>
    </row>
    <row r="52" spans="1:14" ht="75">
      <c r="A52" s="219">
        <v>44</v>
      </c>
      <c r="B52" s="219" t="s">
        <v>1035</v>
      </c>
      <c r="C52" s="174" t="s">
        <v>1036</v>
      </c>
      <c r="D52" s="174" t="s">
        <v>1037</v>
      </c>
      <c r="E52" s="176" t="s">
        <v>913</v>
      </c>
      <c r="F52" s="220">
        <v>337800</v>
      </c>
      <c r="G52" s="221">
        <v>488483.25</v>
      </c>
      <c r="H52" s="222">
        <v>42598</v>
      </c>
      <c r="I52" s="223">
        <v>1</v>
      </c>
      <c r="J52" s="223">
        <v>1</v>
      </c>
      <c r="K52" s="224">
        <v>0</v>
      </c>
      <c r="L52" s="225">
        <v>488483.25</v>
      </c>
      <c r="M52" s="226">
        <f t="shared" si="0"/>
        <v>0</v>
      </c>
      <c r="N52" s="227"/>
    </row>
    <row r="53" spans="1:14" ht="75">
      <c r="A53" s="219">
        <v>45</v>
      </c>
      <c r="B53" s="219" t="s">
        <v>1038</v>
      </c>
      <c r="C53" s="174" t="s">
        <v>1039</v>
      </c>
      <c r="D53" s="174" t="s">
        <v>1040</v>
      </c>
      <c r="E53" s="176" t="s">
        <v>913</v>
      </c>
      <c r="F53" s="229">
        <v>3304198</v>
      </c>
      <c r="G53" s="226">
        <v>1826177.65</v>
      </c>
      <c r="H53" s="222">
        <v>42766</v>
      </c>
      <c r="I53" s="223">
        <v>1</v>
      </c>
      <c r="J53" s="223">
        <v>1</v>
      </c>
      <c r="K53" s="224">
        <v>0</v>
      </c>
      <c r="L53" s="225">
        <v>1826177.65</v>
      </c>
      <c r="M53" s="226">
        <f t="shared" si="0"/>
        <v>0</v>
      </c>
      <c r="N53" s="227"/>
    </row>
    <row r="54" spans="1:14" ht="90">
      <c r="A54" s="219">
        <v>46</v>
      </c>
      <c r="B54" s="219" t="s">
        <v>1041</v>
      </c>
      <c r="C54" s="174" t="s">
        <v>1000</v>
      </c>
      <c r="D54" s="174" t="s">
        <v>1042</v>
      </c>
      <c r="E54" s="176" t="s">
        <v>913</v>
      </c>
      <c r="F54" s="220">
        <v>420000</v>
      </c>
      <c r="G54" s="221">
        <v>149500</v>
      </c>
      <c r="H54" s="228">
        <v>43213</v>
      </c>
      <c r="I54" s="223">
        <v>0.97</v>
      </c>
      <c r="J54" s="223" t="s">
        <v>706</v>
      </c>
      <c r="K54" s="224">
        <v>77684.850000000006</v>
      </c>
      <c r="L54" s="225">
        <v>71815.149999999994</v>
      </c>
      <c r="M54" s="226">
        <f t="shared" si="0"/>
        <v>0</v>
      </c>
      <c r="N54" s="227" t="s">
        <v>118</v>
      </c>
    </row>
    <row r="55" spans="1:14" ht="90">
      <c r="A55" s="219">
        <v>47</v>
      </c>
      <c r="B55" s="219" t="s">
        <v>1043</v>
      </c>
      <c r="C55" s="174" t="s">
        <v>943</v>
      </c>
      <c r="D55" s="174" t="s">
        <v>1042</v>
      </c>
      <c r="E55" s="176" t="s">
        <v>913</v>
      </c>
      <c r="F55" s="220">
        <v>420000</v>
      </c>
      <c r="G55" s="221">
        <v>195558.17</v>
      </c>
      <c r="H55" s="222">
        <v>43097</v>
      </c>
      <c r="I55" s="223">
        <v>1</v>
      </c>
      <c r="J55" s="223" t="s">
        <v>706</v>
      </c>
      <c r="K55" s="224">
        <v>108358.39</v>
      </c>
      <c r="L55" s="225">
        <v>87199.78</v>
      </c>
      <c r="M55" s="226">
        <f t="shared" si="0"/>
        <v>0</v>
      </c>
      <c r="N55" s="227" t="s">
        <v>118</v>
      </c>
    </row>
    <row r="56" spans="1:14" ht="75">
      <c r="A56" s="219">
        <v>48</v>
      </c>
      <c r="B56" s="219" t="s">
        <v>1044</v>
      </c>
      <c r="C56" s="174" t="s">
        <v>968</v>
      </c>
      <c r="D56" s="174" t="s">
        <v>1045</v>
      </c>
      <c r="E56" s="176" t="s">
        <v>913</v>
      </c>
      <c r="F56" s="220">
        <v>407000</v>
      </c>
      <c r="G56" s="221">
        <v>637.39</v>
      </c>
      <c r="H56" s="222" t="s">
        <v>706</v>
      </c>
      <c r="I56" s="223" t="s">
        <v>706</v>
      </c>
      <c r="J56" s="223" t="s">
        <v>706</v>
      </c>
      <c r="K56" s="224">
        <v>0</v>
      </c>
      <c r="L56" s="225">
        <v>637.39</v>
      </c>
      <c r="M56" s="226">
        <f t="shared" si="0"/>
        <v>0</v>
      </c>
      <c r="N56" s="227"/>
    </row>
    <row r="57" spans="1:14" ht="105">
      <c r="A57" s="219">
        <v>49</v>
      </c>
      <c r="B57" s="219" t="s">
        <v>1046</v>
      </c>
      <c r="C57" s="174" t="s">
        <v>1047</v>
      </c>
      <c r="D57" s="174" t="s">
        <v>1048</v>
      </c>
      <c r="E57" s="176" t="s">
        <v>913</v>
      </c>
      <c r="F57" s="220">
        <v>1881800</v>
      </c>
      <c r="G57" s="221">
        <v>833971.47</v>
      </c>
      <c r="H57" s="222">
        <v>43246</v>
      </c>
      <c r="I57" s="223">
        <v>1</v>
      </c>
      <c r="J57" s="223">
        <v>0.85</v>
      </c>
      <c r="K57" s="224">
        <v>314198.98000000004</v>
      </c>
      <c r="L57" s="225">
        <v>519772.49000000005</v>
      </c>
      <c r="M57" s="226">
        <f t="shared" si="0"/>
        <v>0</v>
      </c>
      <c r="N57" s="227" t="s">
        <v>118</v>
      </c>
    </row>
    <row r="58" spans="1:14" ht="90">
      <c r="A58" s="219">
        <v>50</v>
      </c>
      <c r="B58" s="219" t="s">
        <v>1049</v>
      </c>
      <c r="C58" s="174" t="s">
        <v>968</v>
      </c>
      <c r="D58" s="174" t="s">
        <v>1050</v>
      </c>
      <c r="E58" s="176" t="s">
        <v>913</v>
      </c>
      <c r="F58" s="220">
        <v>110100</v>
      </c>
      <c r="G58" s="221">
        <v>116428.53</v>
      </c>
      <c r="H58" s="228">
        <v>42649</v>
      </c>
      <c r="I58" s="223">
        <v>1</v>
      </c>
      <c r="J58" s="223">
        <v>1</v>
      </c>
      <c r="K58" s="224">
        <v>0</v>
      </c>
      <c r="L58" s="225">
        <v>116428.53</v>
      </c>
      <c r="M58" s="226">
        <f t="shared" si="0"/>
        <v>0</v>
      </c>
      <c r="N58" s="227"/>
    </row>
    <row r="59" spans="1:14" ht="60">
      <c r="A59" s="219">
        <v>51</v>
      </c>
      <c r="B59" s="219" t="s">
        <v>1051</v>
      </c>
      <c r="C59" s="174" t="s">
        <v>921</v>
      </c>
      <c r="D59" s="174" t="s">
        <v>1052</v>
      </c>
      <c r="E59" s="176" t="s">
        <v>913</v>
      </c>
      <c r="F59" s="220">
        <v>109200</v>
      </c>
      <c r="G59" s="221">
        <v>108613.32</v>
      </c>
      <c r="H59" s="228">
        <v>42944</v>
      </c>
      <c r="I59" s="223">
        <v>1</v>
      </c>
      <c r="J59" s="223">
        <v>1</v>
      </c>
      <c r="K59" s="224">
        <v>0</v>
      </c>
      <c r="L59" s="225">
        <v>108613.32</v>
      </c>
      <c r="M59" s="226">
        <f t="shared" si="0"/>
        <v>0</v>
      </c>
      <c r="N59" s="227"/>
    </row>
    <row r="60" spans="1:14" ht="60">
      <c r="A60" s="219">
        <v>52</v>
      </c>
      <c r="B60" s="219" t="s">
        <v>1053</v>
      </c>
      <c r="C60" s="174" t="s">
        <v>985</v>
      </c>
      <c r="D60" s="174" t="s">
        <v>1052</v>
      </c>
      <c r="E60" s="176" t="s">
        <v>913</v>
      </c>
      <c r="F60" s="220">
        <v>106700</v>
      </c>
      <c r="G60" s="221">
        <v>104676.96</v>
      </c>
      <c r="H60" s="228">
        <v>42880</v>
      </c>
      <c r="I60" s="223">
        <v>1</v>
      </c>
      <c r="J60" s="223">
        <v>1</v>
      </c>
      <c r="K60" s="224">
        <v>0</v>
      </c>
      <c r="L60" s="225">
        <v>104676.96</v>
      </c>
      <c r="M60" s="226">
        <f t="shared" si="0"/>
        <v>0</v>
      </c>
      <c r="N60" s="227"/>
    </row>
    <row r="61" spans="1:14" ht="75">
      <c r="A61" s="219">
        <v>53</v>
      </c>
      <c r="B61" s="219" t="s">
        <v>1054</v>
      </c>
      <c r="C61" s="174" t="s">
        <v>968</v>
      </c>
      <c r="D61" s="174" t="s">
        <v>1055</v>
      </c>
      <c r="E61" s="176" t="s">
        <v>913</v>
      </c>
      <c r="F61" s="229">
        <v>19300</v>
      </c>
      <c r="G61" s="221">
        <v>19300</v>
      </c>
      <c r="H61" s="228">
        <v>43210</v>
      </c>
      <c r="I61" s="223">
        <v>1</v>
      </c>
      <c r="J61" s="223">
        <v>0.5</v>
      </c>
      <c r="K61" s="224">
        <v>1585.32</v>
      </c>
      <c r="L61" s="225">
        <v>17714.68</v>
      </c>
      <c r="M61" s="226">
        <f t="shared" si="0"/>
        <v>0</v>
      </c>
      <c r="N61" s="227"/>
    </row>
    <row r="62" spans="1:14" ht="60">
      <c r="A62" s="219">
        <v>54</v>
      </c>
      <c r="B62" s="219" t="s">
        <v>1056</v>
      </c>
      <c r="C62" s="174" t="s">
        <v>1047</v>
      </c>
      <c r="D62" s="174" t="s">
        <v>1057</v>
      </c>
      <c r="E62" s="176" t="s">
        <v>913</v>
      </c>
      <c r="F62" s="220">
        <v>65700</v>
      </c>
      <c r="G62" s="221">
        <v>65700</v>
      </c>
      <c r="H62" s="228">
        <v>43735</v>
      </c>
      <c r="I62" s="223">
        <v>1</v>
      </c>
      <c r="J62" s="223">
        <v>0.16</v>
      </c>
      <c r="K62" s="224">
        <v>32755.58</v>
      </c>
      <c r="L62" s="225">
        <v>32944.42</v>
      </c>
      <c r="M62" s="226">
        <f t="shared" si="0"/>
        <v>0</v>
      </c>
      <c r="N62" s="227"/>
    </row>
    <row r="63" spans="1:14" ht="60">
      <c r="A63" s="219">
        <v>55</v>
      </c>
      <c r="B63" s="219" t="s">
        <v>1058</v>
      </c>
      <c r="C63" s="174" t="s">
        <v>968</v>
      </c>
      <c r="D63" s="174" t="s">
        <v>1059</v>
      </c>
      <c r="E63" s="176" t="s">
        <v>913</v>
      </c>
      <c r="F63" s="220">
        <v>49600</v>
      </c>
      <c r="G63" s="221">
        <v>46138.97</v>
      </c>
      <c r="H63" s="228">
        <v>42579</v>
      </c>
      <c r="I63" s="223">
        <v>1</v>
      </c>
      <c r="J63" s="223">
        <v>1</v>
      </c>
      <c r="K63" s="224">
        <v>0</v>
      </c>
      <c r="L63" s="225">
        <v>46138.97</v>
      </c>
      <c r="M63" s="226">
        <f t="shared" si="0"/>
        <v>0</v>
      </c>
      <c r="N63" s="227"/>
    </row>
    <row r="64" spans="1:14" ht="75">
      <c r="A64" s="219">
        <v>56</v>
      </c>
      <c r="B64" s="219" t="s">
        <v>1060</v>
      </c>
      <c r="C64" s="174" t="s">
        <v>934</v>
      </c>
      <c r="D64" s="174" t="s">
        <v>1061</v>
      </c>
      <c r="E64" s="176" t="s">
        <v>913</v>
      </c>
      <c r="F64" s="220">
        <v>17700</v>
      </c>
      <c r="G64" s="221">
        <v>332.62</v>
      </c>
      <c r="H64" s="222" t="s">
        <v>706</v>
      </c>
      <c r="I64" s="223" t="s">
        <v>706</v>
      </c>
      <c r="J64" s="223" t="s">
        <v>706</v>
      </c>
      <c r="K64" s="224">
        <v>0</v>
      </c>
      <c r="L64" s="225">
        <v>332.62</v>
      </c>
      <c r="M64" s="226">
        <f t="shared" si="0"/>
        <v>0</v>
      </c>
      <c r="N64" s="227"/>
    </row>
    <row r="65" spans="1:14" ht="60">
      <c r="A65" s="219">
        <v>57</v>
      </c>
      <c r="B65" s="219" t="s">
        <v>1062</v>
      </c>
      <c r="C65" s="174" t="s">
        <v>1063</v>
      </c>
      <c r="D65" s="174" t="s">
        <v>1064</v>
      </c>
      <c r="E65" s="176" t="s">
        <v>913</v>
      </c>
      <c r="F65" s="220">
        <v>153100</v>
      </c>
      <c r="G65" s="221">
        <v>149285.4</v>
      </c>
      <c r="H65" s="228">
        <v>42864</v>
      </c>
      <c r="I65" s="223">
        <v>1</v>
      </c>
      <c r="J65" s="223">
        <v>1</v>
      </c>
      <c r="K65" s="224">
        <v>0</v>
      </c>
      <c r="L65" s="225">
        <v>149285.4</v>
      </c>
      <c r="M65" s="226">
        <f t="shared" si="0"/>
        <v>0</v>
      </c>
      <c r="N65" s="227" t="s">
        <v>118</v>
      </c>
    </row>
    <row r="66" spans="1:14" ht="60">
      <c r="A66" s="219">
        <v>58</v>
      </c>
      <c r="B66" s="219" t="s">
        <v>1065</v>
      </c>
      <c r="C66" s="174" t="s">
        <v>1008</v>
      </c>
      <c r="D66" s="174" t="s">
        <v>1066</v>
      </c>
      <c r="E66" s="176" t="s">
        <v>913</v>
      </c>
      <c r="F66" s="220">
        <v>92900</v>
      </c>
      <c r="G66" s="221">
        <v>81192.41</v>
      </c>
      <c r="H66" s="228">
        <v>43069</v>
      </c>
      <c r="I66" s="223">
        <v>1</v>
      </c>
      <c r="J66" s="223">
        <v>1</v>
      </c>
      <c r="K66" s="224">
        <v>0</v>
      </c>
      <c r="L66" s="225">
        <v>81192.41</v>
      </c>
      <c r="M66" s="226">
        <f t="shared" si="0"/>
        <v>0</v>
      </c>
      <c r="N66" s="227" t="s">
        <v>118</v>
      </c>
    </row>
    <row r="67" spans="1:14" ht="60">
      <c r="A67" s="219">
        <v>59</v>
      </c>
      <c r="B67" s="230" t="s">
        <v>1067</v>
      </c>
      <c r="C67" s="174" t="s">
        <v>943</v>
      </c>
      <c r="D67" s="174" t="s">
        <v>1068</v>
      </c>
      <c r="E67" s="176" t="s">
        <v>913</v>
      </c>
      <c r="F67" s="220"/>
      <c r="G67" s="221">
        <v>39200</v>
      </c>
      <c r="H67" s="228">
        <v>42498</v>
      </c>
      <c r="I67" s="223" t="s">
        <v>706</v>
      </c>
      <c r="J67" s="223">
        <v>1</v>
      </c>
      <c r="K67" s="224">
        <v>0</v>
      </c>
      <c r="L67" s="225">
        <v>39200</v>
      </c>
      <c r="M67" s="226">
        <f t="shared" si="0"/>
        <v>0</v>
      </c>
      <c r="N67" s="227"/>
    </row>
    <row r="68" spans="1:14" ht="60">
      <c r="A68" s="219">
        <v>60</v>
      </c>
      <c r="B68" s="219" t="s">
        <v>1069</v>
      </c>
      <c r="C68" s="174" t="s">
        <v>1070</v>
      </c>
      <c r="D68" s="174" t="s">
        <v>1071</v>
      </c>
      <c r="E68" s="176" t="s">
        <v>913</v>
      </c>
      <c r="F68" s="229">
        <v>55800</v>
      </c>
      <c r="G68" s="221">
        <v>60770.67</v>
      </c>
      <c r="H68" s="228">
        <v>42829</v>
      </c>
      <c r="I68" s="223">
        <v>1</v>
      </c>
      <c r="J68" s="223">
        <v>1</v>
      </c>
      <c r="K68" s="224">
        <v>0</v>
      </c>
      <c r="L68" s="225">
        <v>60770.67</v>
      </c>
      <c r="M68" s="226">
        <f t="shared" si="0"/>
        <v>0</v>
      </c>
      <c r="N68" s="227"/>
    </row>
    <row r="69" spans="1:14" ht="60">
      <c r="A69" s="219">
        <v>61</v>
      </c>
      <c r="B69" s="219" t="s">
        <v>1072</v>
      </c>
      <c r="C69" s="174" t="s">
        <v>985</v>
      </c>
      <c r="D69" s="174" t="s">
        <v>1073</v>
      </c>
      <c r="E69" s="176" t="s">
        <v>913</v>
      </c>
      <c r="F69" s="220">
        <v>35100</v>
      </c>
      <c r="G69" s="221">
        <v>66028.320000000007</v>
      </c>
      <c r="H69" s="228">
        <v>43083</v>
      </c>
      <c r="I69" s="223">
        <v>1</v>
      </c>
      <c r="J69" s="223">
        <v>1</v>
      </c>
      <c r="K69" s="224">
        <v>0</v>
      </c>
      <c r="L69" s="225">
        <v>66028.320000000007</v>
      </c>
      <c r="M69" s="226">
        <f t="shared" si="0"/>
        <v>0</v>
      </c>
      <c r="N69" s="227" t="s">
        <v>118</v>
      </c>
    </row>
    <row r="70" spans="1:14" ht="60">
      <c r="A70" s="219">
        <v>62</v>
      </c>
      <c r="B70" s="219" t="s">
        <v>1074</v>
      </c>
      <c r="C70" s="174" t="s">
        <v>1075</v>
      </c>
      <c r="D70" s="174" t="s">
        <v>1073</v>
      </c>
      <c r="E70" s="176" t="s">
        <v>913</v>
      </c>
      <c r="F70" s="220">
        <v>162200</v>
      </c>
      <c r="G70" s="221">
        <v>212200</v>
      </c>
      <c r="H70" s="222">
        <v>42950</v>
      </c>
      <c r="I70" s="223">
        <v>1</v>
      </c>
      <c r="J70" s="223">
        <v>1</v>
      </c>
      <c r="K70" s="224">
        <v>8221</v>
      </c>
      <c r="L70" s="225">
        <v>203979</v>
      </c>
      <c r="M70" s="226">
        <f t="shared" si="0"/>
        <v>0</v>
      </c>
      <c r="N70" s="227"/>
    </row>
    <row r="71" spans="1:14" ht="60">
      <c r="A71" s="219">
        <v>63</v>
      </c>
      <c r="B71" s="219" t="s">
        <v>1076</v>
      </c>
      <c r="C71" s="174" t="s">
        <v>1077</v>
      </c>
      <c r="D71" s="174" t="s">
        <v>1073</v>
      </c>
      <c r="E71" s="176" t="s">
        <v>913</v>
      </c>
      <c r="F71" s="220">
        <v>162200</v>
      </c>
      <c r="G71" s="221">
        <v>153098.75</v>
      </c>
      <c r="H71" s="228">
        <v>42929</v>
      </c>
      <c r="I71" s="223">
        <v>1</v>
      </c>
      <c r="J71" s="223">
        <v>1</v>
      </c>
      <c r="K71" s="224">
        <v>0</v>
      </c>
      <c r="L71" s="225">
        <v>153098.75</v>
      </c>
      <c r="M71" s="226">
        <f t="shared" si="0"/>
        <v>0</v>
      </c>
      <c r="N71" s="227" t="s">
        <v>118</v>
      </c>
    </row>
    <row r="72" spans="1:14" ht="75">
      <c r="A72" s="219">
        <v>64</v>
      </c>
      <c r="B72" s="219" t="s">
        <v>1078</v>
      </c>
      <c r="C72" s="174" t="s">
        <v>1079</v>
      </c>
      <c r="D72" s="174" t="s">
        <v>1080</v>
      </c>
      <c r="E72" s="176" t="s">
        <v>913</v>
      </c>
      <c r="F72" s="220">
        <v>101300</v>
      </c>
      <c r="G72" s="221">
        <v>101300</v>
      </c>
      <c r="H72" s="228">
        <v>43343</v>
      </c>
      <c r="I72" s="223">
        <v>1</v>
      </c>
      <c r="J72" s="223">
        <v>0.01</v>
      </c>
      <c r="K72" s="224">
        <v>101300</v>
      </c>
      <c r="L72" s="225">
        <v>0</v>
      </c>
      <c r="M72" s="226">
        <f t="shared" si="0"/>
        <v>0</v>
      </c>
      <c r="N72" s="227" t="s">
        <v>118</v>
      </c>
    </row>
    <row r="73" spans="1:14" ht="75">
      <c r="A73" s="219">
        <v>65</v>
      </c>
      <c r="B73" s="219" t="s">
        <v>1081</v>
      </c>
      <c r="C73" s="174" t="s">
        <v>1082</v>
      </c>
      <c r="D73" s="174" t="s">
        <v>1083</v>
      </c>
      <c r="E73" s="176" t="s">
        <v>913</v>
      </c>
      <c r="F73" s="220">
        <v>1432383</v>
      </c>
      <c r="G73" s="221">
        <v>3270700</v>
      </c>
      <c r="H73" s="222">
        <v>42845</v>
      </c>
      <c r="I73" s="223">
        <v>1</v>
      </c>
      <c r="J73" s="223">
        <v>1</v>
      </c>
      <c r="K73" s="224">
        <v>78823.149999999994</v>
      </c>
      <c r="L73" s="225">
        <v>3191876.85</v>
      </c>
      <c r="M73" s="226">
        <f t="shared" ref="M73:M136" si="1">G73-K73-L73</f>
        <v>0</v>
      </c>
      <c r="N73" s="227"/>
    </row>
    <row r="74" spans="1:14" ht="120">
      <c r="A74" s="219">
        <v>66</v>
      </c>
      <c r="B74" s="230" t="s">
        <v>1084</v>
      </c>
      <c r="C74" s="174" t="s">
        <v>988</v>
      </c>
      <c r="D74" s="174" t="s">
        <v>1085</v>
      </c>
      <c r="E74" s="176" t="s">
        <v>913</v>
      </c>
      <c r="F74" s="220">
        <v>4200</v>
      </c>
      <c r="G74" s="221">
        <v>0</v>
      </c>
      <c r="H74" s="228" t="s">
        <v>706</v>
      </c>
      <c r="I74" s="223" t="s">
        <v>706</v>
      </c>
      <c r="J74" s="223" t="s">
        <v>706</v>
      </c>
      <c r="K74" s="224">
        <v>0</v>
      </c>
      <c r="L74" s="225">
        <v>0</v>
      </c>
      <c r="M74" s="226">
        <f t="shared" si="1"/>
        <v>0</v>
      </c>
      <c r="N74" s="227"/>
    </row>
    <row r="75" spans="1:14" ht="75">
      <c r="A75" s="219">
        <v>67</v>
      </c>
      <c r="B75" s="230" t="s">
        <v>1086</v>
      </c>
      <c r="C75" s="174" t="s">
        <v>956</v>
      </c>
      <c r="D75" s="174" t="s">
        <v>1087</v>
      </c>
      <c r="E75" s="176" t="s">
        <v>913</v>
      </c>
      <c r="F75" s="220"/>
      <c r="G75" s="221">
        <v>745.11</v>
      </c>
      <c r="H75" s="228" t="s">
        <v>706</v>
      </c>
      <c r="I75" s="223" t="s">
        <v>706</v>
      </c>
      <c r="J75" s="223" t="s">
        <v>706</v>
      </c>
      <c r="K75" s="224">
        <v>75.5</v>
      </c>
      <c r="L75" s="225">
        <v>669.61</v>
      </c>
      <c r="M75" s="226">
        <f t="shared" si="1"/>
        <v>0</v>
      </c>
      <c r="N75" s="227"/>
    </row>
    <row r="76" spans="1:14" ht="75">
      <c r="A76" s="219">
        <v>68</v>
      </c>
      <c r="B76" s="219" t="s">
        <v>1088</v>
      </c>
      <c r="C76" s="174" t="s">
        <v>1089</v>
      </c>
      <c r="D76" s="174" t="s">
        <v>1090</v>
      </c>
      <c r="E76" s="176" t="s">
        <v>913</v>
      </c>
      <c r="F76" s="220">
        <v>443700</v>
      </c>
      <c r="G76" s="221">
        <v>421605</v>
      </c>
      <c r="H76" s="228">
        <v>43236</v>
      </c>
      <c r="I76" s="223">
        <v>0.97</v>
      </c>
      <c r="J76" s="223" t="s">
        <v>706</v>
      </c>
      <c r="K76" s="224">
        <v>195641.88</v>
      </c>
      <c r="L76" s="225">
        <v>225963.12</v>
      </c>
      <c r="M76" s="226">
        <f t="shared" si="1"/>
        <v>0</v>
      </c>
      <c r="N76" s="227" t="s">
        <v>118</v>
      </c>
    </row>
    <row r="77" spans="1:14" ht="75">
      <c r="A77" s="219">
        <v>69</v>
      </c>
      <c r="B77" s="219" t="s">
        <v>1091</v>
      </c>
      <c r="C77" s="174" t="s">
        <v>943</v>
      </c>
      <c r="D77" s="174" t="s">
        <v>1092</v>
      </c>
      <c r="E77" s="176" t="s">
        <v>913</v>
      </c>
      <c r="F77" s="220">
        <v>858400</v>
      </c>
      <c r="G77" s="221">
        <v>573420</v>
      </c>
      <c r="H77" s="222">
        <v>43236</v>
      </c>
      <c r="I77" s="223">
        <v>0.81</v>
      </c>
      <c r="J77" s="223" t="s">
        <v>706</v>
      </c>
      <c r="K77" s="224">
        <v>412519.54</v>
      </c>
      <c r="L77" s="225">
        <v>160900.46</v>
      </c>
      <c r="M77" s="226">
        <f t="shared" si="1"/>
        <v>0</v>
      </c>
      <c r="N77" s="227" t="s">
        <v>118</v>
      </c>
    </row>
    <row r="78" spans="1:14" ht="90">
      <c r="A78" s="219">
        <v>70</v>
      </c>
      <c r="B78" s="219" t="s">
        <v>1093</v>
      </c>
      <c r="C78" s="174" t="s">
        <v>1047</v>
      </c>
      <c r="D78" s="174" t="s">
        <v>1094</v>
      </c>
      <c r="E78" s="176" t="s">
        <v>913</v>
      </c>
      <c r="F78" s="220">
        <v>261000</v>
      </c>
      <c r="G78" s="221">
        <v>49702.67</v>
      </c>
      <c r="H78" s="228">
        <v>42733</v>
      </c>
      <c r="I78" s="223">
        <v>1</v>
      </c>
      <c r="J78" s="223" t="s">
        <v>706</v>
      </c>
      <c r="K78" s="224">
        <v>0</v>
      </c>
      <c r="L78" s="225">
        <v>49702.67</v>
      </c>
      <c r="M78" s="226">
        <f t="shared" si="1"/>
        <v>0</v>
      </c>
      <c r="N78" s="227"/>
    </row>
    <row r="79" spans="1:14" ht="60">
      <c r="A79" s="219">
        <v>71</v>
      </c>
      <c r="B79" s="219" t="s">
        <v>1095</v>
      </c>
      <c r="C79" s="174" t="s">
        <v>1047</v>
      </c>
      <c r="D79" s="174" t="s">
        <v>1096</v>
      </c>
      <c r="E79" s="176" t="s">
        <v>913</v>
      </c>
      <c r="F79" s="220">
        <v>530700</v>
      </c>
      <c r="G79" s="221">
        <v>504165</v>
      </c>
      <c r="H79" s="228">
        <v>43661</v>
      </c>
      <c r="I79" s="223">
        <v>0</v>
      </c>
      <c r="J79" s="223" t="s">
        <v>706</v>
      </c>
      <c r="K79" s="224">
        <v>469356.38</v>
      </c>
      <c r="L79" s="225">
        <v>34808.620000000003</v>
      </c>
      <c r="M79" s="226">
        <f t="shared" si="1"/>
        <v>0</v>
      </c>
      <c r="N79" s="227"/>
    </row>
    <row r="80" spans="1:14" ht="90">
      <c r="A80" s="219">
        <v>72</v>
      </c>
      <c r="B80" s="219" t="s">
        <v>1097</v>
      </c>
      <c r="C80" s="174" t="s">
        <v>1098</v>
      </c>
      <c r="D80" s="174" t="s">
        <v>1099</v>
      </c>
      <c r="E80" s="176" t="s">
        <v>913</v>
      </c>
      <c r="F80" s="220">
        <v>164700</v>
      </c>
      <c r="G80" s="221">
        <v>3263.47</v>
      </c>
      <c r="H80" s="228">
        <v>42750</v>
      </c>
      <c r="I80" s="223" t="s">
        <v>706</v>
      </c>
      <c r="J80" s="223" t="s">
        <v>706</v>
      </c>
      <c r="K80" s="224">
        <v>0</v>
      </c>
      <c r="L80" s="225">
        <v>3263.47</v>
      </c>
      <c r="M80" s="226">
        <f t="shared" si="1"/>
        <v>0</v>
      </c>
      <c r="N80" s="227"/>
    </row>
    <row r="81" spans="1:14" ht="105">
      <c r="A81" s="219">
        <v>73</v>
      </c>
      <c r="B81" s="219" t="s">
        <v>1100</v>
      </c>
      <c r="C81" s="174" t="s">
        <v>1047</v>
      </c>
      <c r="D81" s="174" t="s">
        <v>1101</v>
      </c>
      <c r="E81" s="176" t="s">
        <v>913</v>
      </c>
      <c r="F81" s="229">
        <v>267800</v>
      </c>
      <c r="G81" s="226">
        <v>279664.51</v>
      </c>
      <c r="H81" s="222">
        <v>42870</v>
      </c>
      <c r="I81" s="223">
        <v>1</v>
      </c>
      <c r="J81" s="223" t="s">
        <v>706</v>
      </c>
      <c r="K81" s="224">
        <v>162208.89000000001</v>
      </c>
      <c r="L81" s="225">
        <v>117455.62</v>
      </c>
      <c r="M81" s="226">
        <f t="shared" si="1"/>
        <v>0</v>
      </c>
      <c r="N81" s="227" t="s">
        <v>118</v>
      </c>
    </row>
    <row r="82" spans="1:14" ht="75">
      <c r="A82" s="219">
        <v>74</v>
      </c>
      <c r="B82" s="219" t="s">
        <v>1102</v>
      </c>
      <c r="C82" s="174" t="s">
        <v>1103</v>
      </c>
      <c r="D82" s="174" t="s">
        <v>1104</v>
      </c>
      <c r="E82" s="176" t="s">
        <v>913</v>
      </c>
      <c r="F82" s="229">
        <v>126900</v>
      </c>
      <c r="G82" s="221">
        <v>127881.63</v>
      </c>
      <c r="H82" s="228">
        <v>42997</v>
      </c>
      <c r="I82" s="223">
        <v>1</v>
      </c>
      <c r="J82" s="223">
        <v>1</v>
      </c>
      <c r="K82" s="224">
        <v>446.62</v>
      </c>
      <c r="L82" s="225">
        <v>127435.01000000001</v>
      </c>
      <c r="M82" s="226">
        <f t="shared" si="1"/>
        <v>0</v>
      </c>
      <c r="N82" s="227"/>
    </row>
    <row r="83" spans="1:14" ht="60">
      <c r="A83" s="219">
        <v>75</v>
      </c>
      <c r="B83" s="219" t="s">
        <v>1105</v>
      </c>
      <c r="C83" s="174" t="s">
        <v>956</v>
      </c>
      <c r="D83" s="174" t="s">
        <v>1106</v>
      </c>
      <c r="E83" s="176" t="s">
        <v>913</v>
      </c>
      <c r="F83" s="220">
        <v>521900</v>
      </c>
      <c r="G83" s="221">
        <v>255963.44</v>
      </c>
      <c r="H83" s="222">
        <v>42726</v>
      </c>
      <c r="I83" s="223">
        <v>1</v>
      </c>
      <c r="J83" s="223" t="s">
        <v>706</v>
      </c>
      <c r="K83" s="224">
        <v>0</v>
      </c>
      <c r="L83" s="225">
        <v>255963.44</v>
      </c>
      <c r="M83" s="226">
        <f t="shared" si="1"/>
        <v>0</v>
      </c>
      <c r="N83" s="227"/>
    </row>
    <row r="84" spans="1:14" ht="105">
      <c r="A84" s="219">
        <v>76</v>
      </c>
      <c r="B84" s="219" t="s">
        <v>1107</v>
      </c>
      <c r="C84" s="174" t="s">
        <v>1079</v>
      </c>
      <c r="D84" s="174" t="s">
        <v>1108</v>
      </c>
      <c r="E84" s="176" t="s">
        <v>913</v>
      </c>
      <c r="F84" s="220">
        <v>164600</v>
      </c>
      <c r="G84" s="221">
        <v>120130</v>
      </c>
      <c r="H84" s="228">
        <v>42928</v>
      </c>
      <c r="I84" s="223">
        <v>1</v>
      </c>
      <c r="J84" s="223" t="s">
        <v>706</v>
      </c>
      <c r="K84" s="224">
        <v>50510.35</v>
      </c>
      <c r="L84" s="225">
        <v>69619.649999999994</v>
      </c>
      <c r="M84" s="226">
        <f t="shared" si="1"/>
        <v>0</v>
      </c>
      <c r="N84" s="227" t="s">
        <v>118</v>
      </c>
    </row>
    <row r="85" spans="1:14" ht="90">
      <c r="A85" s="219">
        <v>77</v>
      </c>
      <c r="B85" s="219" t="s">
        <v>1109</v>
      </c>
      <c r="C85" s="174" t="s">
        <v>1110</v>
      </c>
      <c r="D85" s="174" t="s">
        <v>1111</v>
      </c>
      <c r="E85" s="176" t="s">
        <v>913</v>
      </c>
      <c r="F85" s="220">
        <v>6300</v>
      </c>
      <c r="G85" s="221">
        <v>0</v>
      </c>
      <c r="H85" s="228" t="s">
        <v>706</v>
      </c>
      <c r="I85" s="223" t="s">
        <v>706</v>
      </c>
      <c r="J85" s="223" t="s">
        <v>706</v>
      </c>
      <c r="K85" s="224">
        <v>0</v>
      </c>
      <c r="L85" s="225">
        <v>0</v>
      </c>
      <c r="M85" s="226">
        <f t="shared" si="1"/>
        <v>0</v>
      </c>
      <c r="N85" s="227" t="s">
        <v>118</v>
      </c>
    </row>
    <row r="86" spans="1:14" ht="75">
      <c r="A86" s="219">
        <v>78</v>
      </c>
      <c r="B86" s="219" t="s">
        <v>1112</v>
      </c>
      <c r="C86" s="174" t="s">
        <v>928</v>
      </c>
      <c r="D86" s="174" t="s">
        <v>1113</v>
      </c>
      <c r="E86" s="176" t="s">
        <v>913</v>
      </c>
      <c r="F86" s="220">
        <v>378000</v>
      </c>
      <c r="G86" s="221">
        <v>256346.85</v>
      </c>
      <c r="H86" s="222">
        <v>42842</v>
      </c>
      <c r="I86" s="223">
        <v>1</v>
      </c>
      <c r="J86" s="223" t="s">
        <v>706</v>
      </c>
      <c r="K86" s="224">
        <v>0</v>
      </c>
      <c r="L86" s="225">
        <v>256346.85</v>
      </c>
      <c r="M86" s="226">
        <f t="shared" si="1"/>
        <v>0</v>
      </c>
      <c r="N86" s="227"/>
    </row>
    <row r="87" spans="1:14" ht="75">
      <c r="A87" s="219">
        <v>79</v>
      </c>
      <c r="B87" s="230" t="s">
        <v>1114</v>
      </c>
      <c r="C87" s="174" t="s">
        <v>1115</v>
      </c>
      <c r="D87" s="174" t="s">
        <v>1116</v>
      </c>
      <c r="E87" s="176" t="s">
        <v>913</v>
      </c>
      <c r="F87" s="220"/>
      <c r="G87" s="221">
        <v>65790.62</v>
      </c>
      <c r="H87" s="231">
        <v>42948</v>
      </c>
      <c r="I87" s="223" t="s">
        <v>706</v>
      </c>
      <c r="J87" s="223">
        <v>1</v>
      </c>
      <c r="K87" s="224">
        <v>0</v>
      </c>
      <c r="L87" s="225">
        <v>65790.62</v>
      </c>
      <c r="M87" s="226">
        <f t="shared" si="1"/>
        <v>0</v>
      </c>
      <c r="N87" s="227"/>
    </row>
    <row r="88" spans="1:14" ht="75">
      <c r="A88" s="219">
        <v>80</v>
      </c>
      <c r="B88" s="219" t="s">
        <v>1117</v>
      </c>
      <c r="C88" s="174" t="s">
        <v>1023</v>
      </c>
      <c r="D88" s="174" t="s">
        <v>1118</v>
      </c>
      <c r="E88" s="176" t="s">
        <v>913</v>
      </c>
      <c r="F88" s="220"/>
      <c r="G88" s="221">
        <v>6288605.6299999999</v>
      </c>
      <c r="H88" s="231">
        <v>43243</v>
      </c>
      <c r="I88" s="223">
        <v>1</v>
      </c>
      <c r="J88" s="223">
        <v>0.72</v>
      </c>
      <c r="K88" s="224">
        <v>1740485.26</v>
      </c>
      <c r="L88" s="225">
        <v>4548120.37</v>
      </c>
      <c r="M88" s="226">
        <f t="shared" si="1"/>
        <v>0</v>
      </c>
      <c r="N88" s="227"/>
    </row>
    <row r="89" spans="1:14" ht="75">
      <c r="A89" s="219">
        <v>81</v>
      </c>
      <c r="B89" s="219" t="s">
        <v>1119</v>
      </c>
      <c r="C89" s="174" t="s">
        <v>1120</v>
      </c>
      <c r="D89" s="174" t="s">
        <v>1121</v>
      </c>
      <c r="E89" s="176" t="s">
        <v>913</v>
      </c>
      <c r="F89" s="220"/>
      <c r="G89" s="221">
        <v>20493.25</v>
      </c>
      <c r="H89" s="231">
        <v>42748</v>
      </c>
      <c r="I89" s="223">
        <v>1</v>
      </c>
      <c r="J89" s="223">
        <v>1</v>
      </c>
      <c r="K89" s="224">
        <v>0</v>
      </c>
      <c r="L89" s="225">
        <v>20493.25</v>
      </c>
      <c r="M89" s="226">
        <f t="shared" si="1"/>
        <v>0</v>
      </c>
      <c r="N89" s="227"/>
    </row>
    <row r="90" spans="1:14" ht="60">
      <c r="A90" s="219">
        <v>82</v>
      </c>
      <c r="B90" s="219" t="s">
        <v>1122</v>
      </c>
      <c r="C90" s="174" t="s">
        <v>1123</v>
      </c>
      <c r="D90" s="174" t="s">
        <v>1124</v>
      </c>
      <c r="E90" s="176" t="s">
        <v>913</v>
      </c>
      <c r="F90" s="220"/>
      <c r="G90" s="221">
        <v>33629.139999999992</v>
      </c>
      <c r="H90" s="231">
        <v>42968</v>
      </c>
      <c r="I90" s="223">
        <v>1</v>
      </c>
      <c r="J90" s="223">
        <v>1</v>
      </c>
      <c r="K90" s="224">
        <v>0</v>
      </c>
      <c r="L90" s="225">
        <v>33629.14</v>
      </c>
      <c r="M90" s="226">
        <f t="shared" si="1"/>
        <v>0</v>
      </c>
      <c r="N90" s="227"/>
    </row>
    <row r="91" spans="1:14" ht="60">
      <c r="A91" s="219">
        <v>83</v>
      </c>
      <c r="B91" s="230" t="s">
        <v>1125</v>
      </c>
      <c r="C91" s="174" t="s">
        <v>1031</v>
      </c>
      <c r="D91" s="174" t="s">
        <v>1126</v>
      </c>
      <c r="E91" s="176" t="s">
        <v>913</v>
      </c>
      <c r="F91" s="229"/>
      <c r="G91" s="221">
        <v>127134.47</v>
      </c>
      <c r="H91" s="232">
        <v>42760</v>
      </c>
      <c r="I91" s="223">
        <v>1</v>
      </c>
      <c r="J91" s="223">
        <v>1</v>
      </c>
      <c r="K91" s="224">
        <v>0</v>
      </c>
      <c r="L91" s="225">
        <v>127134.47</v>
      </c>
      <c r="M91" s="226">
        <f t="shared" si="1"/>
        <v>0</v>
      </c>
      <c r="N91" s="227"/>
    </row>
    <row r="92" spans="1:14" ht="105">
      <c r="A92" s="219">
        <v>84</v>
      </c>
      <c r="B92" s="219" t="s">
        <v>1127</v>
      </c>
      <c r="C92" s="174" t="s">
        <v>943</v>
      </c>
      <c r="D92" s="174" t="s">
        <v>1128</v>
      </c>
      <c r="E92" s="176" t="s">
        <v>913</v>
      </c>
      <c r="F92" s="220">
        <v>4693942</v>
      </c>
      <c r="G92" s="221">
        <v>159243.95000000001</v>
      </c>
      <c r="H92" s="222">
        <v>43216</v>
      </c>
      <c r="I92" s="223">
        <v>0.86</v>
      </c>
      <c r="J92" s="223" t="s">
        <v>706</v>
      </c>
      <c r="K92" s="224">
        <v>143021.17000000001</v>
      </c>
      <c r="L92" s="225">
        <v>16222.78</v>
      </c>
      <c r="M92" s="226">
        <f t="shared" si="1"/>
        <v>0</v>
      </c>
      <c r="N92" s="227" t="s">
        <v>118</v>
      </c>
    </row>
    <row r="93" spans="1:14" ht="120">
      <c r="A93" s="219">
        <v>85</v>
      </c>
      <c r="B93" s="219" t="s">
        <v>1129</v>
      </c>
      <c r="C93" s="174" t="s">
        <v>1130</v>
      </c>
      <c r="D93" s="174" t="s">
        <v>1131</v>
      </c>
      <c r="E93" s="176" t="s">
        <v>913</v>
      </c>
      <c r="F93" s="220">
        <v>4947317</v>
      </c>
      <c r="G93" s="221">
        <v>159088.48000000001</v>
      </c>
      <c r="H93" s="222">
        <v>43216</v>
      </c>
      <c r="I93" s="223">
        <v>0.9</v>
      </c>
      <c r="J93" s="223" t="s">
        <v>706</v>
      </c>
      <c r="K93" s="224">
        <v>94819.88</v>
      </c>
      <c r="L93" s="225">
        <v>64268.599999999991</v>
      </c>
      <c r="M93" s="226">
        <f t="shared" si="1"/>
        <v>0</v>
      </c>
      <c r="N93" s="227" t="s">
        <v>118</v>
      </c>
    </row>
    <row r="94" spans="1:14" ht="75">
      <c r="A94" s="219">
        <v>86</v>
      </c>
      <c r="B94" s="230" t="s">
        <v>1132</v>
      </c>
      <c r="C94" s="174" t="s">
        <v>1133</v>
      </c>
      <c r="D94" s="174" t="s">
        <v>1134</v>
      </c>
      <c r="E94" s="176" t="s">
        <v>913</v>
      </c>
      <c r="F94" s="220"/>
      <c r="G94" s="221">
        <v>312000</v>
      </c>
      <c r="H94" s="222">
        <v>43189</v>
      </c>
      <c r="I94" s="223">
        <v>1</v>
      </c>
      <c r="J94" s="223">
        <v>0.8</v>
      </c>
      <c r="K94" s="224">
        <v>312000</v>
      </c>
      <c r="L94" s="225">
        <v>0</v>
      </c>
      <c r="M94" s="226">
        <f t="shared" si="1"/>
        <v>0</v>
      </c>
      <c r="N94" s="227"/>
    </row>
    <row r="95" spans="1:14" ht="75">
      <c r="A95" s="219">
        <v>87</v>
      </c>
      <c r="B95" s="230" t="s">
        <v>1135</v>
      </c>
      <c r="C95" s="174" t="s">
        <v>1120</v>
      </c>
      <c r="D95" s="174" t="s">
        <v>1116</v>
      </c>
      <c r="E95" s="176" t="s">
        <v>913</v>
      </c>
      <c r="F95" s="220"/>
      <c r="G95" s="221">
        <v>143440.92000000001</v>
      </c>
      <c r="H95" s="222">
        <v>42828</v>
      </c>
      <c r="I95" s="223" t="s">
        <v>706</v>
      </c>
      <c r="J95" s="223">
        <v>1</v>
      </c>
      <c r="K95" s="224">
        <v>0</v>
      </c>
      <c r="L95" s="225">
        <v>143440.92000000001</v>
      </c>
      <c r="M95" s="226">
        <f t="shared" si="1"/>
        <v>0</v>
      </c>
      <c r="N95" s="227"/>
    </row>
    <row r="96" spans="1:14" ht="60">
      <c r="A96" s="219">
        <v>88</v>
      </c>
      <c r="B96" s="230" t="s">
        <v>1136</v>
      </c>
      <c r="C96" s="174" t="s">
        <v>968</v>
      </c>
      <c r="D96" s="174" t="s">
        <v>1137</v>
      </c>
      <c r="E96" s="176" t="s">
        <v>913</v>
      </c>
      <c r="F96" s="220"/>
      <c r="G96" s="221">
        <v>57871.1</v>
      </c>
      <c r="H96" s="222">
        <v>42996</v>
      </c>
      <c r="I96" s="223">
        <v>1</v>
      </c>
      <c r="J96" s="223">
        <v>1</v>
      </c>
      <c r="K96" s="224">
        <v>0</v>
      </c>
      <c r="L96" s="225">
        <v>57871.1</v>
      </c>
      <c r="M96" s="226">
        <f t="shared" si="1"/>
        <v>0</v>
      </c>
      <c r="N96" s="227"/>
    </row>
    <row r="97" spans="1:14" ht="75">
      <c r="A97" s="219">
        <v>89</v>
      </c>
      <c r="B97" s="230" t="s">
        <v>1138</v>
      </c>
      <c r="C97" s="174" t="s">
        <v>1139</v>
      </c>
      <c r="D97" s="174" t="s">
        <v>1140</v>
      </c>
      <c r="E97" s="176" t="s">
        <v>913</v>
      </c>
      <c r="F97" s="220"/>
      <c r="G97" s="221">
        <v>66975</v>
      </c>
      <c r="H97" s="222">
        <v>43210</v>
      </c>
      <c r="I97" s="223" t="s">
        <v>706</v>
      </c>
      <c r="J97" s="223">
        <v>0.03</v>
      </c>
      <c r="K97" s="224">
        <v>66975</v>
      </c>
      <c r="L97" s="225">
        <v>0</v>
      </c>
      <c r="M97" s="226">
        <f t="shared" si="1"/>
        <v>0</v>
      </c>
      <c r="N97" s="227"/>
    </row>
    <row r="98" spans="1:14" ht="60">
      <c r="A98" s="219">
        <v>90</v>
      </c>
      <c r="B98" s="230" t="s">
        <v>1141</v>
      </c>
      <c r="C98" s="174" t="s">
        <v>1142</v>
      </c>
      <c r="D98" s="174" t="s">
        <v>1143</v>
      </c>
      <c r="E98" s="176" t="s">
        <v>913</v>
      </c>
      <c r="F98" s="220"/>
      <c r="G98" s="221">
        <v>62035</v>
      </c>
      <c r="H98" s="222">
        <v>43108</v>
      </c>
      <c r="I98" s="223">
        <v>1</v>
      </c>
      <c r="J98" s="223">
        <v>1</v>
      </c>
      <c r="K98" s="224">
        <v>2055</v>
      </c>
      <c r="L98" s="225">
        <v>59980</v>
      </c>
      <c r="M98" s="226">
        <f t="shared" si="1"/>
        <v>0</v>
      </c>
      <c r="N98" s="227" t="s">
        <v>118</v>
      </c>
    </row>
    <row r="99" spans="1:14" ht="60">
      <c r="A99" s="219">
        <v>91</v>
      </c>
      <c r="B99" s="230" t="s">
        <v>1144</v>
      </c>
      <c r="C99" s="174" t="s">
        <v>1103</v>
      </c>
      <c r="D99" s="174" t="s">
        <v>1145</v>
      </c>
      <c r="E99" s="176" t="s">
        <v>913</v>
      </c>
      <c r="F99" s="220"/>
      <c r="G99" s="221">
        <v>1074811</v>
      </c>
      <c r="H99" s="222">
        <v>43282</v>
      </c>
      <c r="I99" s="223">
        <v>1</v>
      </c>
      <c r="J99" s="223">
        <v>0.44</v>
      </c>
      <c r="K99" s="224">
        <v>657420.31000000006</v>
      </c>
      <c r="L99" s="225">
        <v>417390.69</v>
      </c>
      <c r="M99" s="226">
        <f t="shared" si="1"/>
        <v>0</v>
      </c>
      <c r="N99" s="227"/>
    </row>
    <row r="100" spans="1:14" ht="60">
      <c r="A100" s="219">
        <v>92</v>
      </c>
      <c r="B100" s="230" t="s">
        <v>1146</v>
      </c>
      <c r="C100" s="174" t="s">
        <v>1147</v>
      </c>
      <c r="D100" s="174" t="s">
        <v>1148</v>
      </c>
      <c r="E100" s="176" t="s">
        <v>913</v>
      </c>
      <c r="F100" s="220"/>
      <c r="G100" s="221">
        <v>19338.599999999999</v>
      </c>
      <c r="H100" s="222">
        <v>43497</v>
      </c>
      <c r="I100" s="223">
        <v>1</v>
      </c>
      <c r="J100" s="223">
        <v>0.22</v>
      </c>
      <c r="K100" s="224">
        <v>10860.17</v>
      </c>
      <c r="L100" s="225">
        <v>8478.43</v>
      </c>
      <c r="M100" s="226">
        <f t="shared" si="1"/>
        <v>0</v>
      </c>
      <c r="N100" s="227" t="s">
        <v>118</v>
      </c>
    </row>
    <row r="101" spans="1:14" ht="60">
      <c r="A101" s="219">
        <v>92</v>
      </c>
      <c r="B101" s="230" t="s">
        <v>1146</v>
      </c>
      <c r="C101" s="174" t="s">
        <v>1147</v>
      </c>
      <c r="D101" s="174" t="s">
        <v>1148</v>
      </c>
      <c r="E101" s="176" t="s">
        <v>1027</v>
      </c>
      <c r="F101" s="220"/>
      <c r="G101" s="221">
        <v>290090</v>
      </c>
      <c r="H101" s="222">
        <v>43497</v>
      </c>
      <c r="I101" s="223">
        <v>1</v>
      </c>
      <c r="J101" s="223">
        <v>0.22</v>
      </c>
      <c r="K101" s="224">
        <v>6762.35</v>
      </c>
      <c r="L101" s="225">
        <v>283327.65000000002</v>
      </c>
      <c r="M101" s="226">
        <f t="shared" si="1"/>
        <v>0</v>
      </c>
      <c r="N101" s="227" t="s">
        <v>118</v>
      </c>
    </row>
    <row r="102" spans="1:14" ht="60">
      <c r="A102" s="219">
        <v>93</v>
      </c>
      <c r="B102" s="230" t="s">
        <v>1149</v>
      </c>
      <c r="C102" s="174" t="s">
        <v>1047</v>
      </c>
      <c r="D102" s="174" t="s">
        <v>1150</v>
      </c>
      <c r="E102" s="176" t="s">
        <v>913</v>
      </c>
      <c r="F102" s="220"/>
      <c r="G102" s="221">
        <v>1069828.1399999999</v>
      </c>
      <c r="H102" s="222">
        <v>43644</v>
      </c>
      <c r="I102" s="223">
        <v>1</v>
      </c>
      <c r="J102" s="223">
        <v>7.0000000000000007E-2</v>
      </c>
      <c r="K102" s="224">
        <v>1056363.97</v>
      </c>
      <c r="L102" s="225">
        <v>13464.17</v>
      </c>
      <c r="M102" s="226">
        <f t="shared" si="1"/>
        <v>-7.4578565545380116E-11</v>
      </c>
      <c r="N102" s="227"/>
    </row>
    <row r="103" spans="1:14" ht="60">
      <c r="A103" s="219">
        <v>93</v>
      </c>
      <c r="B103" s="230" t="s">
        <v>1149</v>
      </c>
      <c r="C103" s="174" t="s">
        <v>1047</v>
      </c>
      <c r="D103" s="174" t="s">
        <v>1150</v>
      </c>
      <c r="E103" s="176" t="s">
        <v>1027</v>
      </c>
      <c r="F103" s="220"/>
      <c r="G103" s="221">
        <v>1885231</v>
      </c>
      <c r="H103" s="222">
        <v>43644</v>
      </c>
      <c r="I103" s="223">
        <v>1</v>
      </c>
      <c r="J103" s="223">
        <v>7.0000000000000007E-2</v>
      </c>
      <c r="K103" s="224">
        <v>1754606</v>
      </c>
      <c r="L103" s="225">
        <v>130625</v>
      </c>
      <c r="M103" s="226">
        <f t="shared" si="1"/>
        <v>0</v>
      </c>
      <c r="N103" s="227"/>
    </row>
    <row r="104" spans="1:14" ht="75">
      <c r="A104" s="219">
        <v>94</v>
      </c>
      <c r="B104" s="230" t="s">
        <v>1151</v>
      </c>
      <c r="C104" s="174" t="s">
        <v>1152</v>
      </c>
      <c r="D104" s="174" t="s">
        <v>1153</v>
      </c>
      <c r="E104" s="176" t="s">
        <v>913</v>
      </c>
      <c r="F104" s="220"/>
      <c r="G104" s="221">
        <v>239400</v>
      </c>
      <c r="H104" s="222">
        <v>43182</v>
      </c>
      <c r="I104" s="223">
        <v>1</v>
      </c>
      <c r="J104" s="223">
        <v>0.1</v>
      </c>
      <c r="K104" s="224">
        <v>239400</v>
      </c>
      <c r="L104" s="225">
        <v>0</v>
      </c>
      <c r="M104" s="226">
        <f t="shared" si="1"/>
        <v>0</v>
      </c>
      <c r="N104" s="227" t="s">
        <v>926</v>
      </c>
    </row>
    <row r="105" spans="1:14" ht="60">
      <c r="A105" s="219">
        <v>95</v>
      </c>
      <c r="B105" s="230" t="s">
        <v>1154</v>
      </c>
      <c r="C105" s="174" t="s">
        <v>1133</v>
      </c>
      <c r="D105" s="174" t="s">
        <v>1155</v>
      </c>
      <c r="E105" s="176" t="s">
        <v>913</v>
      </c>
      <c r="F105" s="220"/>
      <c r="G105" s="221">
        <v>168900</v>
      </c>
      <c r="H105" s="222">
        <v>43262</v>
      </c>
      <c r="I105" s="223">
        <v>1</v>
      </c>
      <c r="J105" s="223">
        <v>0.95</v>
      </c>
      <c r="K105" s="224">
        <v>168900</v>
      </c>
      <c r="L105" s="225">
        <v>0</v>
      </c>
      <c r="M105" s="226">
        <f t="shared" si="1"/>
        <v>0</v>
      </c>
      <c r="N105" s="227" t="s">
        <v>118</v>
      </c>
    </row>
    <row r="106" spans="1:14" ht="60">
      <c r="A106" s="219">
        <v>96</v>
      </c>
      <c r="B106" s="230" t="s">
        <v>1156</v>
      </c>
      <c r="C106" s="174" t="s">
        <v>1014</v>
      </c>
      <c r="D106" s="174" t="s">
        <v>1157</v>
      </c>
      <c r="E106" s="176" t="s">
        <v>913</v>
      </c>
      <c r="F106" s="220"/>
      <c r="G106" s="221">
        <v>50868.06</v>
      </c>
      <c r="H106" s="222">
        <v>42666</v>
      </c>
      <c r="I106" s="223">
        <v>1</v>
      </c>
      <c r="J106" s="223">
        <v>1</v>
      </c>
      <c r="K106" s="224">
        <v>0</v>
      </c>
      <c r="L106" s="225">
        <v>50868.06</v>
      </c>
      <c r="M106" s="226">
        <f t="shared" si="1"/>
        <v>0</v>
      </c>
      <c r="N106" s="227"/>
    </row>
    <row r="107" spans="1:14" ht="60">
      <c r="A107" s="219">
        <v>97</v>
      </c>
      <c r="B107" s="230" t="s">
        <v>1158</v>
      </c>
      <c r="C107" s="174" t="s">
        <v>1039</v>
      </c>
      <c r="D107" s="174" t="s">
        <v>1157</v>
      </c>
      <c r="E107" s="176" t="s">
        <v>913</v>
      </c>
      <c r="F107" s="220"/>
      <c r="G107" s="221">
        <v>44162.76</v>
      </c>
      <c r="H107" s="222">
        <v>42656</v>
      </c>
      <c r="I107" s="223">
        <v>1</v>
      </c>
      <c r="J107" s="223">
        <v>1</v>
      </c>
      <c r="K107" s="224">
        <v>0</v>
      </c>
      <c r="L107" s="225">
        <v>44162.76</v>
      </c>
      <c r="M107" s="226">
        <f t="shared" si="1"/>
        <v>0</v>
      </c>
      <c r="N107" s="227"/>
    </row>
    <row r="108" spans="1:14" ht="90">
      <c r="A108" s="219">
        <v>98</v>
      </c>
      <c r="B108" s="230" t="s">
        <v>1159</v>
      </c>
      <c r="C108" s="174" t="s">
        <v>928</v>
      </c>
      <c r="D108" s="174" t="s">
        <v>1160</v>
      </c>
      <c r="E108" s="176" t="s">
        <v>913</v>
      </c>
      <c r="F108" s="220"/>
      <c r="G108" s="221">
        <v>221482.4</v>
      </c>
      <c r="H108" s="222">
        <v>42871</v>
      </c>
      <c r="I108" s="223">
        <v>1</v>
      </c>
      <c r="J108" s="223">
        <v>1</v>
      </c>
      <c r="K108" s="224">
        <v>0</v>
      </c>
      <c r="L108" s="225">
        <v>221482.4</v>
      </c>
      <c r="M108" s="226">
        <f t="shared" si="1"/>
        <v>0</v>
      </c>
      <c r="N108" s="227"/>
    </row>
    <row r="109" spans="1:14" ht="90">
      <c r="A109" s="219">
        <v>99</v>
      </c>
      <c r="B109" s="230" t="s">
        <v>1161</v>
      </c>
      <c r="C109" s="174" t="s">
        <v>1162</v>
      </c>
      <c r="D109" s="174" t="s">
        <v>1163</v>
      </c>
      <c r="E109" s="176" t="s">
        <v>913</v>
      </c>
      <c r="F109" s="220"/>
      <c r="G109" s="221">
        <v>91755.95</v>
      </c>
      <c r="H109" s="222">
        <v>43315</v>
      </c>
      <c r="I109" s="223">
        <v>1</v>
      </c>
      <c r="J109" s="223">
        <v>0.28999999999999998</v>
      </c>
      <c r="K109" s="224">
        <v>32599.22</v>
      </c>
      <c r="L109" s="225">
        <v>59156.73</v>
      </c>
      <c r="M109" s="226">
        <f t="shared" si="1"/>
        <v>0</v>
      </c>
      <c r="N109" s="227"/>
    </row>
    <row r="110" spans="1:14" ht="60">
      <c r="A110" s="219">
        <v>100</v>
      </c>
      <c r="B110" s="230" t="s">
        <v>1164</v>
      </c>
      <c r="C110" s="174" t="s">
        <v>1165</v>
      </c>
      <c r="D110" s="174" t="s">
        <v>1126</v>
      </c>
      <c r="E110" s="176" t="s">
        <v>913</v>
      </c>
      <c r="F110" s="220"/>
      <c r="G110" s="221">
        <v>179275</v>
      </c>
      <c r="H110" s="222">
        <v>42826</v>
      </c>
      <c r="I110" s="223">
        <v>1</v>
      </c>
      <c r="J110" s="223">
        <v>1</v>
      </c>
      <c r="K110" s="224">
        <v>0</v>
      </c>
      <c r="L110" s="225">
        <v>179275</v>
      </c>
      <c r="M110" s="226">
        <f t="shared" si="1"/>
        <v>0</v>
      </c>
      <c r="N110" s="227"/>
    </row>
    <row r="111" spans="1:14" ht="60">
      <c r="A111" s="219">
        <v>101</v>
      </c>
      <c r="B111" s="230" t="s">
        <v>1166</v>
      </c>
      <c r="C111" s="174" t="s">
        <v>1167</v>
      </c>
      <c r="D111" s="174" t="s">
        <v>1168</v>
      </c>
      <c r="E111" s="176" t="s">
        <v>913</v>
      </c>
      <c r="F111" s="220"/>
      <c r="G111" s="221">
        <v>179228.49</v>
      </c>
      <c r="H111" s="222">
        <v>42781</v>
      </c>
      <c r="I111" s="223">
        <v>1</v>
      </c>
      <c r="J111" s="223">
        <v>1</v>
      </c>
      <c r="K111" s="224">
        <v>0</v>
      </c>
      <c r="L111" s="225">
        <v>179228.49</v>
      </c>
      <c r="M111" s="226">
        <f t="shared" si="1"/>
        <v>0</v>
      </c>
      <c r="N111" s="227"/>
    </row>
    <row r="112" spans="1:14" ht="60">
      <c r="A112" s="219">
        <v>102</v>
      </c>
      <c r="B112" s="230" t="s">
        <v>1169</v>
      </c>
      <c r="C112" s="174" t="s">
        <v>1170</v>
      </c>
      <c r="D112" s="174" t="s">
        <v>1171</v>
      </c>
      <c r="E112" s="176" t="s">
        <v>913</v>
      </c>
      <c r="F112" s="220"/>
      <c r="G112" s="221">
        <v>49495</v>
      </c>
      <c r="H112" s="222">
        <v>43140</v>
      </c>
      <c r="I112" s="223" t="s">
        <v>706</v>
      </c>
      <c r="J112" s="223">
        <v>1</v>
      </c>
      <c r="K112" s="224">
        <v>2705.12</v>
      </c>
      <c r="L112" s="225">
        <v>46789.88</v>
      </c>
      <c r="M112" s="226">
        <f t="shared" si="1"/>
        <v>0</v>
      </c>
      <c r="N112" s="227" t="s">
        <v>118</v>
      </c>
    </row>
    <row r="113" spans="1:14" ht="75">
      <c r="A113" s="219">
        <v>103</v>
      </c>
      <c r="B113" s="230" t="s">
        <v>1172</v>
      </c>
      <c r="C113" s="174" t="s">
        <v>1147</v>
      </c>
      <c r="D113" s="174" t="s">
        <v>1173</v>
      </c>
      <c r="E113" s="176" t="s">
        <v>913</v>
      </c>
      <c r="F113" s="220"/>
      <c r="G113" s="221">
        <v>101935</v>
      </c>
      <c r="H113" s="222">
        <v>43235</v>
      </c>
      <c r="I113" s="223">
        <v>1</v>
      </c>
      <c r="J113" s="223">
        <v>0.96</v>
      </c>
      <c r="K113" s="224">
        <v>336.26</v>
      </c>
      <c r="L113" s="225">
        <v>101598.74</v>
      </c>
      <c r="M113" s="226">
        <f t="shared" si="1"/>
        <v>0</v>
      </c>
      <c r="N113" s="227" t="s">
        <v>118</v>
      </c>
    </row>
    <row r="114" spans="1:14" ht="75">
      <c r="A114" s="219">
        <v>104</v>
      </c>
      <c r="B114" s="230" t="s">
        <v>1174</v>
      </c>
      <c r="C114" s="174" t="s">
        <v>943</v>
      </c>
      <c r="D114" s="174" t="s">
        <v>1175</v>
      </c>
      <c r="E114" s="176" t="s">
        <v>913</v>
      </c>
      <c r="F114" s="220"/>
      <c r="G114" s="221">
        <v>43907.13</v>
      </c>
      <c r="H114" s="222">
        <v>42859</v>
      </c>
      <c r="I114" s="223">
        <v>1</v>
      </c>
      <c r="J114" s="223">
        <v>1</v>
      </c>
      <c r="K114" s="224">
        <v>0</v>
      </c>
      <c r="L114" s="225">
        <v>43907.13</v>
      </c>
      <c r="M114" s="226">
        <f t="shared" si="1"/>
        <v>0</v>
      </c>
      <c r="N114" s="227"/>
    </row>
    <row r="115" spans="1:14" ht="60">
      <c r="A115" s="219">
        <v>105</v>
      </c>
      <c r="B115" s="230" t="s">
        <v>1176</v>
      </c>
      <c r="C115" s="174" t="s">
        <v>1047</v>
      </c>
      <c r="D115" s="174" t="s">
        <v>1177</v>
      </c>
      <c r="E115" s="176" t="s">
        <v>913</v>
      </c>
      <c r="F115" s="220"/>
      <c r="G115" s="221">
        <v>51952.32</v>
      </c>
      <c r="H115" s="222">
        <v>43017</v>
      </c>
      <c r="I115" s="223">
        <v>1</v>
      </c>
      <c r="J115" s="223">
        <v>1</v>
      </c>
      <c r="K115" s="224">
        <v>2840.64</v>
      </c>
      <c r="L115" s="225">
        <v>49111.68</v>
      </c>
      <c r="M115" s="226">
        <f t="shared" si="1"/>
        <v>0</v>
      </c>
      <c r="N115" s="227"/>
    </row>
    <row r="116" spans="1:14" ht="60">
      <c r="A116" s="219">
        <v>106</v>
      </c>
      <c r="B116" s="230" t="s">
        <v>1178</v>
      </c>
      <c r="C116" s="174" t="s">
        <v>1179</v>
      </c>
      <c r="D116" s="174" t="s">
        <v>1180</v>
      </c>
      <c r="E116" s="176" t="s">
        <v>913</v>
      </c>
      <c r="F116" s="220"/>
      <c r="G116" s="221">
        <v>307230</v>
      </c>
      <c r="H116" s="222">
        <v>43152</v>
      </c>
      <c r="I116" s="223">
        <v>1</v>
      </c>
      <c r="J116" s="223">
        <v>1</v>
      </c>
      <c r="K116" s="224">
        <v>7280</v>
      </c>
      <c r="L116" s="225">
        <v>299950</v>
      </c>
      <c r="M116" s="226">
        <f t="shared" si="1"/>
        <v>0</v>
      </c>
      <c r="N116" s="227" t="s">
        <v>118</v>
      </c>
    </row>
    <row r="117" spans="1:14" ht="75">
      <c r="A117" s="219">
        <v>107</v>
      </c>
      <c r="B117" s="230" t="s">
        <v>1181</v>
      </c>
      <c r="C117" s="174" t="s">
        <v>1133</v>
      </c>
      <c r="D117" s="174" t="s">
        <v>1182</v>
      </c>
      <c r="E117" s="176" t="s">
        <v>913</v>
      </c>
      <c r="F117" s="220"/>
      <c r="G117" s="221">
        <v>28704.61</v>
      </c>
      <c r="H117" s="222">
        <v>42874</v>
      </c>
      <c r="I117" s="223">
        <v>1</v>
      </c>
      <c r="J117" s="223">
        <v>1</v>
      </c>
      <c r="K117" s="224">
        <v>0</v>
      </c>
      <c r="L117" s="225">
        <v>28704.61</v>
      </c>
      <c r="M117" s="226">
        <f t="shared" si="1"/>
        <v>0</v>
      </c>
      <c r="N117" s="227"/>
    </row>
    <row r="118" spans="1:14" ht="75">
      <c r="A118" s="219">
        <v>108</v>
      </c>
      <c r="B118" s="230" t="s">
        <v>1183</v>
      </c>
      <c r="C118" s="174" t="s">
        <v>1165</v>
      </c>
      <c r="D118" s="174" t="s">
        <v>1116</v>
      </c>
      <c r="E118" s="176" t="s">
        <v>913</v>
      </c>
      <c r="F118" s="220"/>
      <c r="G118" s="221">
        <v>65798.27</v>
      </c>
      <c r="H118" s="222">
        <v>42817</v>
      </c>
      <c r="I118" s="223" t="s">
        <v>706</v>
      </c>
      <c r="J118" s="223">
        <v>1</v>
      </c>
      <c r="K118" s="224">
        <v>0</v>
      </c>
      <c r="L118" s="225">
        <v>65798.27</v>
      </c>
      <c r="M118" s="226">
        <f t="shared" si="1"/>
        <v>0</v>
      </c>
      <c r="N118" s="227"/>
    </row>
    <row r="119" spans="1:14" ht="75">
      <c r="A119" s="219">
        <v>109</v>
      </c>
      <c r="B119" s="230" t="s">
        <v>1184</v>
      </c>
      <c r="C119" s="174" t="s">
        <v>1152</v>
      </c>
      <c r="D119" s="174" t="s">
        <v>1116</v>
      </c>
      <c r="E119" s="176" t="s">
        <v>913</v>
      </c>
      <c r="F119" s="220"/>
      <c r="G119" s="221">
        <v>162982.72</v>
      </c>
      <c r="H119" s="222">
        <v>42977</v>
      </c>
      <c r="I119" s="223" t="s">
        <v>706</v>
      </c>
      <c r="J119" s="223">
        <v>1</v>
      </c>
      <c r="K119" s="224">
        <v>0</v>
      </c>
      <c r="L119" s="225">
        <v>162982.72</v>
      </c>
      <c r="M119" s="226">
        <f t="shared" si="1"/>
        <v>0</v>
      </c>
      <c r="N119" s="227" t="s">
        <v>118</v>
      </c>
    </row>
    <row r="120" spans="1:14" ht="60">
      <c r="A120" s="219">
        <v>110</v>
      </c>
      <c r="B120" s="230" t="s">
        <v>1185</v>
      </c>
      <c r="C120" s="174" t="s">
        <v>1186</v>
      </c>
      <c r="D120" s="174" t="s">
        <v>1187</v>
      </c>
      <c r="E120" s="176" t="s">
        <v>913</v>
      </c>
      <c r="F120" s="220"/>
      <c r="G120" s="221">
        <v>151200</v>
      </c>
      <c r="H120" s="222">
        <v>42822</v>
      </c>
      <c r="I120" s="223" t="s">
        <v>706</v>
      </c>
      <c r="J120" s="223">
        <v>1</v>
      </c>
      <c r="K120" s="224">
        <v>0</v>
      </c>
      <c r="L120" s="225">
        <v>151200</v>
      </c>
      <c r="M120" s="226">
        <f t="shared" si="1"/>
        <v>0</v>
      </c>
      <c r="N120" s="227"/>
    </row>
    <row r="121" spans="1:14" ht="105">
      <c r="A121" s="219">
        <v>111</v>
      </c>
      <c r="B121" s="230" t="s">
        <v>1188</v>
      </c>
      <c r="C121" s="174" t="s">
        <v>1186</v>
      </c>
      <c r="D121" s="174" t="s">
        <v>1189</v>
      </c>
      <c r="E121" s="176" t="s">
        <v>913</v>
      </c>
      <c r="F121" s="220"/>
      <c r="G121" s="221">
        <v>59331.519999999997</v>
      </c>
      <c r="H121" s="222">
        <v>42946</v>
      </c>
      <c r="I121" s="223" t="s">
        <v>706</v>
      </c>
      <c r="J121" s="223">
        <v>1</v>
      </c>
      <c r="K121" s="224">
        <v>0</v>
      </c>
      <c r="L121" s="225">
        <v>59331.519999999997</v>
      </c>
      <c r="M121" s="226">
        <f t="shared" si="1"/>
        <v>0</v>
      </c>
      <c r="N121" s="227"/>
    </row>
    <row r="122" spans="1:14" ht="75">
      <c r="A122" s="219">
        <v>112</v>
      </c>
      <c r="B122" s="230" t="s">
        <v>1190</v>
      </c>
      <c r="C122" s="174" t="s">
        <v>1079</v>
      </c>
      <c r="D122" s="174" t="s">
        <v>1191</v>
      </c>
      <c r="E122" s="176" t="s">
        <v>913</v>
      </c>
      <c r="F122" s="220"/>
      <c r="G122" s="221">
        <v>162400</v>
      </c>
      <c r="H122" s="222">
        <v>43146</v>
      </c>
      <c r="I122" s="223" t="s">
        <v>706</v>
      </c>
      <c r="J122" s="223">
        <v>1</v>
      </c>
      <c r="K122" s="224">
        <v>162400</v>
      </c>
      <c r="L122" s="225">
        <v>0</v>
      </c>
      <c r="M122" s="226">
        <f t="shared" si="1"/>
        <v>0</v>
      </c>
      <c r="N122" s="227" t="s">
        <v>118</v>
      </c>
    </row>
    <row r="123" spans="1:14" ht="60">
      <c r="A123" s="219">
        <v>113</v>
      </c>
      <c r="B123" s="230" t="s">
        <v>1192</v>
      </c>
      <c r="C123" s="174" t="s">
        <v>1039</v>
      </c>
      <c r="D123" s="174" t="s">
        <v>1126</v>
      </c>
      <c r="E123" s="176" t="s">
        <v>913</v>
      </c>
      <c r="F123" s="220"/>
      <c r="G123" s="221">
        <v>4167.83</v>
      </c>
      <c r="H123" s="222">
        <v>42775</v>
      </c>
      <c r="I123" s="223">
        <v>1</v>
      </c>
      <c r="J123" s="223">
        <v>1</v>
      </c>
      <c r="K123" s="224">
        <v>0</v>
      </c>
      <c r="L123" s="225">
        <v>4167.83</v>
      </c>
      <c r="M123" s="226">
        <f t="shared" si="1"/>
        <v>0</v>
      </c>
      <c r="N123" s="227"/>
    </row>
    <row r="124" spans="1:14" ht="75">
      <c r="A124" s="219">
        <v>114</v>
      </c>
      <c r="B124" s="230">
        <v>10816001</v>
      </c>
      <c r="C124" s="174" t="s">
        <v>934</v>
      </c>
      <c r="D124" s="174" t="s">
        <v>1116</v>
      </c>
      <c r="E124" s="176" t="s">
        <v>913</v>
      </c>
      <c r="F124" s="220"/>
      <c r="G124" s="221">
        <v>65384.53</v>
      </c>
      <c r="H124" s="222">
        <v>42908</v>
      </c>
      <c r="I124" s="223" t="s">
        <v>706</v>
      </c>
      <c r="J124" s="223">
        <v>1</v>
      </c>
      <c r="K124" s="224">
        <v>0</v>
      </c>
      <c r="L124" s="225">
        <v>65384.53</v>
      </c>
      <c r="M124" s="226">
        <f t="shared" si="1"/>
        <v>0</v>
      </c>
      <c r="N124" s="227"/>
    </row>
    <row r="125" spans="1:14" ht="75">
      <c r="A125" s="219">
        <v>115</v>
      </c>
      <c r="B125" s="230">
        <v>12913011</v>
      </c>
      <c r="C125" s="174" t="s">
        <v>971</v>
      </c>
      <c r="D125" s="174" t="s">
        <v>1193</v>
      </c>
      <c r="E125" s="176" t="s">
        <v>913</v>
      </c>
      <c r="F125" s="220"/>
      <c r="G125" s="221">
        <v>59955</v>
      </c>
      <c r="H125" s="222">
        <v>42922</v>
      </c>
      <c r="I125" s="223">
        <v>1</v>
      </c>
      <c r="J125" s="223">
        <v>1</v>
      </c>
      <c r="K125" s="224">
        <v>0</v>
      </c>
      <c r="L125" s="225">
        <v>59955</v>
      </c>
      <c r="M125" s="226">
        <f t="shared" si="1"/>
        <v>0</v>
      </c>
      <c r="N125" s="227"/>
    </row>
    <row r="126" spans="1:14" ht="75">
      <c r="A126" s="219">
        <v>116</v>
      </c>
      <c r="B126" s="230" t="s">
        <v>1194</v>
      </c>
      <c r="C126" s="174" t="s">
        <v>1070</v>
      </c>
      <c r="D126" s="174" t="s">
        <v>1195</v>
      </c>
      <c r="E126" s="176" t="s">
        <v>913</v>
      </c>
      <c r="F126" s="220"/>
      <c r="G126" s="221">
        <v>48730.51</v>
      </c>
      <c r="H126" s="222">
        <v>42866</v>
      </c>
      <c r="I126" s="223">
        <v>1</v>
      </c>
      <c r="J126" s="223">
        <v>1</v>
      </c>
      <c r="K126" s="224">
        <v>0</v>
      </c>
      <c r="L126" s="225">
        <v>48730.51</v>
      </c>
      <c r="M126" s="226">
        <f t="shared" si="1"/>
        <v>0</v>
      </c>
      <c r="N126" s="227"/>
    </row>
    <row r="127" spans="1:14" ht="75">
      <c r="A127" s="219">
        <v>117</v>
      </c>
      <c r="B127" s="230" t="s">
        <v>1196</v>
      </c>
      <c r="C127" s="174" t="s">
        <v>1082</v>
      </c>
      <c r="D127" s="174" t="s">
        <v>1175</v>
      </c>
      <c r="E127" s="176" t="s">
        <v>913</v>
      </c>
      <c r="F127" s="220"/>
      <c r="G127" s="221">
        <v>59291.88</v>
      </c>
      <c r="H127" s="222">
        <v>42984</v>
      </c>
      <c r="I127" s="223" t="s">
        <v>706</v>
      </c>
      <c r="J127" s="223">
        <v>1</v>
      </c>
      <c r="K127" s="224">
        <v>0</v>
      </c>
      <c r="L127" s="225">
        <v>59291.880000000005</v>
      </c>
      <c r="M127" s="226">
        <f t="shared" si="1"/>
        <v>0</v>
      </c>
      <c r="N127" s="227"/>
    </row>
    <row r="128" spans="1:14" ht="60">
      <c r="A128" s="219">
        <v>118</v>
      </c>
      <c r="B128" s="230" t="s">
        <v>1197</v>
      </c>
      <c r="C128" s="174" t="s">
        <v>991</v>
      </c>
      <c r="D128" s="174" t="s">
        <v>1198</v>
      </c>
      <c r="E128" s="176" t="s">
        <v>913</v>
      </c>
      <c r="F128" s="220"/>
      <c r="G128" s="221">
        <v>9875.92</v>
      </c>
      <c r="H128" s="222">
        <v>42775</v>
      </c>
      <c r="I128" s="223" t="s">
        <v>706</v>
      </c>
      <c r="J128" s="223">
        <v>1</v>
      </c>
      <c r="K128" s="224">
        <v>0</v>
      </c>
      <c r="L128" s="225">
        <v>9875.92</v>
      </c>
      <c r="M128" s="226">
        <f t="shared" si="1"/>
        <v>0</v>
      </c>
      <c r="N128" s="227"/>
    </row>
    <row r="129" spans="1:14" ht="90">
      <c r="A129" s="219">
        <v>119</v>
      </c>
      <c r="B129" s="230" t="s">
        <v>1199</v>
      </c>
      <c r="C129" s="174" t="s">
        <v>974</v>
      </c>
      <c r="D129" s="174" t="s">
        <v>1200</v>
      </c>
      <c r="E129" s="176" t="s">
        <v>913</v>
      </c>
      <c r="F129" s="220"/>
      <c r="G129" s="221">
        <v>435400</v>
      </c>
      <c r="H129" s="222">
        <v>43243</v>
      </c>
      <c r="I129" s="223">
        <v>1</v>
      </c>
      <c r="J129" s="223">
        <v>0.97</v>
      </c>
      <c r="K129" s="224">
        <v>8047.23</v>
      </c>
      <c r="L129" s="225">
        <v>427352.77</v>
      </c>
      <c r="M129" s="226">
        <f t="shared" si="1"/>
        <v>0</v>
      </c>
      <c r="N129" s="227" t="s">
        <v>118</v>
      </c>
    </row>
    <row r="130" spans="1:14" ht="75">
      <c r="A130" s="219">
        <v>120</v>
      </c>
      <c r="B130" s="230" t="s">
        <v>1201</v>
      </c>
      <c r="C130" s="174" t="s">
        <v>1070</v>
      </c>
      <c r="D130" s="174" t="s">
        <v>1202</v>
      </c>
      <c r="E130" s="176" t="s">
        <v>913</v>
      </c>
      <c r="F130" s="220"/>
      <c r="G130" s="221">
        <v>80444.41</v>
      </c>
      <c r="H130" s="222">
        <v>43068</v>
      </c>
      <c r="I130" s="223" t="s">
        <v>706</v>
      </c>
      <c r="J130" s="223">
        <v>1</v>
      </c>
      <c r="K130" s="224">
        <v>0</v>
      </c>
      <c r="L130" s="225">
        <v>80444.41</v>
      </c>
      <c r="M130" s="226">
        <f t="shared" si="1"/>
        <v>0</v>
      </c>
      <c r="N130" s="227" t="s">
        <v>118</v>
      </c>
    </row>
    <row r="131" spans="1:14" ht="75">
      <c r="A131" s="219">
        <v>121</v>
      </c>
      <c r="B131" s="230" t="s">
        <v>1203</v>
      </c>
      <c r="C131" s="174" t="s">
        <v>1152</v>
      </c>
      <c r="D131" s="174" t="s">
        <v>1204</v>
      </c>
      <c r="E131" s="176" t="s">
        <v>913</v>
      </c>
      <c r="F131" s="220"/>
      <c r="G131" s="221">
        <v>328400</v>
      </c>
      <c r="H131" s="222">
        <v>43278</v>
      </c>
      <c r="I131" s="223" t="s">
        <v>706</v>
      </c>
      <c r="J131" s="223">
        <v>0.05</v>
      </c>
      <c r="K131" s="224">
        <v>328400</v>
      </c>
      <c r="L131" s="225">
        <v>0</v>
      </c>
      <c r="M131" s="226">
        <f t="shared" si="1"/>
        <v>0</v>
      </c>
      <c r="N131" s="227" t="s">
        <v>118</v>
      </c>
    </row>
    <row r="132" spans="1:14" ht="75">
      <c r="A132" s="219">
        <v>122</v>
      </c>
      <c r="B132" s="230" t="s">
        <v>1205</v>
      </c>
      <c r="C132" s="174" t="s">
        <v>1142</v>
      </c>
      <c r="D132" s="174" t="s">
        <v>1206</v>
      </c>
      <c r="E132" s="176" t="s">
        <v>913</v>
      </c>
      <c r="F132" s="220"/>
      <c r="G132" s="221">
        <v>121600</v>
      </c>
      <c r="H132" s="222">
        <v>43138</v>
      </c>
      <c r="I132" s="223" t="s">
        <v>706</v>
      </c>
      <c r="J132" s="223">
        <v>1</v>
      </c>
      <c r="K132" s="224">
        <v>3681.95</v>
      </c>
      <c r="L132" s="225">
        <v>117918.05</v>
      </c>
      <c r="M132" s="226">
        <f t="shared" si="1"/>
        <v>0</v>
      </c>
      <c r="N132" s="227" t="s">
        <v>118</v>
      </c>
    </row>
    <row r="133" spans="1:14" ht="75">
      <c r="A133" s="219">
        <v>123</v>
      </c>
      <c r="B133" s="230" t="s">
        <v>1207</v>
      </c>
      <c r="C133" s="174" t="s">
        <v>1208</v>
      </c>
      <c r="D133" s="174" t="s">
        <v>1116</v>
      </c>
      <c r="E133" s="176" t="s">
        <v>913</v>
      </c>
      <c r="F133" s="220"/>
      <c r="G133" s="221">
        <v>155000</v>
      </c>
      <c r="H133" s="222">
        <v>43110</v>
      </c>
      <c r="I133" s="223" t="s">
        <v>706</v>
      </c>
      <c r="J133" s="223">
        <v>1</v>
      </c>
      <c r="K133" s="224">
        <v>29164.37</v>
      </c>
      <c r="L133" s="225">
        <v>125835.63</v>
      </c>
      <c r="M133" s="226">
        <f t="shared" si="1"/>
        <v>0</v>
      </c>
      <c r="N133" s="227" t="s">
        <v>118</v>
      </c>
    </row>
    <row r="134" spans="1:14" ht="60">
      <c r="A134" s="219">
        <v>124</v>
      </c>
      <c r="B134" s="230" t="s">
        <v>1209</v>
      </c>
      <c r="C134" s="174" t="s">
        <v>1186</v>
      </c>
      <c r="D134" s="174" t="s">
        <v>1210</v>
      </c>
      <c r="E134" s="176" t="s">
        <v>913</v>
      </c>
      <c r="F134" s="220"/>
      <c r="G134" s="221">
        <v>86153.13</v>
      </c>
      <c r="H134" s="222">
        <v>42935</v>
      </c>
      <c r="I134" s="223" t="s">
        <v>706</v>
      </c>
      <c r="J134" s="223">
        <v>1</v>
      </c>
      <c r="K134" s="224">
        <v>0</v>
      </c>
      <c r="L134" s="225">
        <v>86153.13</v>
      </c>
      <c r="M134" s="226">
        <f t="shared" si="1"/>
        <v>0</v>
      </c>
      <c r="N134" s="227"/>
    </row>
    <row r="135" spans="1:14" ht="75">
      <c r="A135" s="219">
        <v>125</v>
      </c>
      <c r="B135" s="230" t="s">
        <v>1211</v>
      </c>
      <c r="C135" s="174" t="s">
        <v>1139</v>
      </c>
      <c r="D135" s="174" t="s">
        <v>1212</v>
      </c>
      <c r="E135" s="176" t="s">
        <v>913</v>
      </c>
      <c r="F135" s="220"/>
      <c r="G135" s="221">
        <v>217600</v>
      </c>
      <c r="H135" s="222">
        <v>43305</v>
      </c>
      <c r="I135" s="223" t="s">
        <v>706</v>
      </c>
      <c r="J135" s="223">
        <v>0.03</v>
      </c>
      <c r="K135" s="224">
        <v>217600</v>
      </c>
      <c r="L135" s="225">
        <v>0</v>
      </c>
      <c r="M135" s="226">
        <f t="shared" si="1"/>
        <v>0</v>
      </c>
      <c r="N135" s="227" t="s">
        <v>118</v>
      </c>
    </row>
    <row r="136" spans="1:14" ht="75">
      <c r="A136" s="219">
        <v>126</v>
      </c>
      <c r="B136" s="230">
        <v>10316004</v>
      </c>
      <c r="C136" s="174" t="s">
        <v>1139</v>
      </c>
      <c r="D136" s="174" t="s">
        <v>1206</v>
      </c>
      <c r="E136" s="176" t="s">
        <v>913</v>
      </c>
      <c r="F136" s="220"/>
      <c r="G136" s="221">
        <v>63800</v>
      </c>
      <c r="H136" s="222">
        <v>43103</v>
      </c>
      <c r="I136" s="223" t="s">
        <v>706</v>
      </c>
      <c r="J136" s="223">
        <v>1</v>
      </c>
      <c r="K136" s="224">
        <v>10510.79</v>
      </c>
      <c r="L136" s="225">
        <v>53289.21</v>
      </c>
      <c r="M136" s="226">
        <f t="shared" si="1"/>
        <v>0</v>
      </c>
      <c r="N136" s="227" t="s">
        <v>118</v>
      </c>
    </row>
    <row r="137" spans="1:14" ht="75">
      <c r="A137" s="219">
        <v>127</v>
      </c>
      <c r="B137" s="230" t="s">
        <v>1213</v>
      </c>
      <c r="C137" s="174" t="s">
        <v>1214</v>
      </c>
      <c r="D137" s="174" t="s">
        <v>1206</v>
      </c>
      <c r="E137" s="176" t="s">
        <v>913</v>
      </c>
      <c r="F137" s="220"/>
      <c r="G137" s="221">
        <v>62798.12</v>
      </c>
      <c r="H137" s="222">
        <v>43019</v>
      </c>
      <c r="I137" s="223" t="s">
        <v>706</v>
      </c>
      <c r="J137" s="223">
        <v>1</v>
      </c>
      <c r="K137" s="224">
        <v>0</v>
      </c>
      <c r="L137" s="225">
        <v>62798.12</v>
      </c>
      <c r="M137" s="226">
        <f t="shared" ref="M137:M195" si="2">G137-K137-L137</f>
        <v>0</v>
      </c>
      <c r="N137" s="227" t="s">
        <v>118</v>
      </c>
    </row>
    <row r="138" spans="1:14" ht="75">
      <c r="A138" s="219">
        <v>128</v>
      </c>
      <c r="B138" s="230" t="s">
        <v>1215</v>
      </c>
      <c r="C138" s="174" t="s">
        <v>1079</v>
      </c>
      <c r="D138" s="174" t="s">
        <v>1206</v>
      </c>
      <c r="E138" s="176" t="s">
        <v>913</v>
      </c>
      <c r="F138" s="220"/>
      <c r="G138" s="221">
        <v>185400</v>
      </c>
      <c r="H138" s="222">
        <v>43220</v>
      </c>
      <c r="I138" s="223" t="s">
        <v>706</v>
      </c>
      <c r="J138" s="223">
        <v>0.04</v>
      </c>
      <c r="K138" s="224">
        <v>64804.6</v>
      </c>
      <c r="L138" s="225">
        <v>120595.4</v>
      </c>
      <c r="M138" s="226">
        <f t="shared" si="2"/>
        <v>0</v>
      </c>
      <c r="N138" s="227"/>
    </row>
    <row r="139" spans="1:14" ht="75">
      <c r="A139" s="219">
        <v>129</v>
      </c>
      <c r="B139" s="230" t="s">
        <v>1216</v>
      </c>
      <c r="C139" s="174" t="s">
        <v>1217</v>
      </c>
      <c r="D139" s="174" t="s">
        <v>1206</v>
      </c>
      <c r="E139" s="176" t="s">
        <v>913</v>
      </c>
      <c r="F139" s="220"/>
      <c r="G139" s="221">
        <v>70700</v>
      </c>
      <c r="H139" s="222">
        <v>43308</v>
      </c>
      <c r="I139" s="223" t="s">
        <v>706</v>
      </c>
      <c r="J139" s="223">
        <v>0.03</v>
      </c>
      <c r="K139" s="224">
        <v>13528.63</v>
      </c>
      <c r="L139" s="225">
        <v>57171.37</v>
      </c>
      <c r="M139" s="226">
        <f t="shared" si="2"/>
        <v>0</v>
      </c>
      <c r="N139" s="227"/>
    </row>
    <row r="140" spans="1:14" ht="60">
      <c r="A140" s="219">
        <v>130</v>
      </c>
      <c r="B140" s="230">
        <v>10815005</v>
      </c>
      <c r="C140" s="174" t="s">
        <v>934</v>
      </c>
      <c r="D140" s="174" t="s">
        <v>1218</v>
      </c>
      <c r="E140" s="176" t="s">
        <v>913</v>
      </c>
      <c r="F140" s="220"/>
      <c r="G140" s="221">
        <v>55385.89</v>
      </c>
      <c r="H140" s="222">
        <v>42926</v>
      </c>
      <c r="I140" s="223" t="s">
        <v>706</v>
      </c>
      <c r="J140" s="223">
        <v>1</v>
      </c>
      <c r="K140" s="224">
        <v>0</v>
      </c>
      <c r="L140" s="224">
        <v>55385.89</v>
      </c>
      <c r="M140" s="226">
        <f t="shared" si="2"/>
        <v>0</v>
      </c>
      <c r="N140" s="227"/>
    </row>
    <row r="141" spans="1:14" ht="75">
      <c r="A141" s="219">
        <v>131</v>
      </c>
      <c r="B141" s="230" t="s">
        <v>1219</v>
      </c>
      <c r="C141" s="174" t="s">
        <v>980</v>
      </c>
      <c r="D141" s="174" t="s">
        <v>1206</v>
      </c>
      <c r="E141" s="176" t="s">
        <v>913</v>
      </c>
      <c r="F141" s="220"/>
      <c r="G141" s="221">
        <v>63999.23</v>
      </c>
      <c r="H141" s="222">
        <v>43089</v>
      </c>
      <c r="I141" s="223" t="s">
        <v>706</v>
      </c>
      <c r="J141" s="223">
        <v>1</v>
      </c>
      <c r="K141" s="224">
        <v>0</v>
      </c>
      <c r="L141" s="225">
        <v>63999.23</v>
      </c>
      <c r="M141" s="226">
        <f t="shared" si="2"/>
        <v>0</v>
      </c>
      <c r="N141" s="227" t="s">
        <v>118</v>
      </c>
    </row>
    <row r="142" spans="1:14" ht="75">
      <c r="A142" s="219">
        <v>132</v>
      </c>
      <c r="B142" s="230" t="s">
        <v>1220</v>
      </c>
      <c r="C142" s="174" t="s">
        <v>1221</v>
      </c>
      <c r="D142" s="174" t="s">
        <v>1206</v>
      </c>
      <c r="E142" s="176" t="s">
        <v>913</v>
      </c>
      <c r="F142" s="220"/>
      <c r="G142" s="221">
        <v>61005.95</v>
      </c>
      <c r="H142" s="222">
        <v>43147</v>
      </c>
      <c r="I142" s="223" t="s">
        <v>706</v>
      </c>
      <c r="J142" s="223">
        <v>1</v>
      </c>
      <c r="K142" s="224">
        <v>0</v>
      </c>
      <c r="L142" s="225">
        <v>61005.95</v>
      </c>
      <c r="M142" s="226">
        <f t="shared" si="2"/>
        <v>0</v>
      </c>
      <c r="N142" s="227" t="s">
        <v>118</v>
      </c>
    </row>
    <row r="143" spans="1:14" ht="60">
      <c r="A143" s="219">
        <v>133</v>
      </c>
      <c r="B143" s="230" t="s">
        <v>1222</v>
      </c>
      <c r="C143" s="174" t="s">
        <v>940</v>
      </c>
      <c r="D143" s="174" t="s">
        <v>1223</v>
      </c>
      <c r="E143" s="176" t="s">
        <v>913</v>
      </c>
      <c r="F143" s="220"/>
      <c r="G143" s="221">
        <v>141200</v>
      </c>
      <c r="H143" s="222">
        <v>43255</v>
      </c>
      <c r="I143" s="223" t="s">
        <v>706</v>
      </c>
      <c r="J143" s="223">
        <v>0.04</v>
      </c>
      <c r="K143" s="224">
        <v>24806.65</v>
      </c>
      <c r="L143" s="225">
        <v>116393.35</v>
      </c>
      <c r="M143" s="226">
        <f t="shared" si="2"/>
        <v>0</v>
      </c>
      <c r="N143" s="227" t="s">
        <v>118</v>
      </c>
    </row>
    <row r="144" spans="1:14" ht="75">
      <c r="A144" s="219">
        <v>134</v>
      </c>
      <c r="B144" s="230" t="s">
        <v>1224</v>
      </c>
      <c r="C144" s="174" t="s">
        <v>1225</v>
      </c>
      <c r="D144" s="174" t="s">
        <v>1206</v>
      </c>
      <c r="E144" s="176" t="s">
        <v>913</v>
      </c>
      <c r="F144" s="220"/>
      <c r="G144" s="221">
        <v>64566.559999999998</v>
      </c>
      <c r="H144" s="222">
        <v>42975</v>
      </c>
      <c r="I144" s="223" t="s">
        <v>706</v>
      </c>
      <c r="J144" s="223">
        <v>1</v>
      </c>
      <c r="K144" s="224">
        <v>0</v>
      </c>
      <c r="L144" s="225">
        <v>64566.559999999998</v>
      </c>
      <c r="M144" s="226">
        <f t="shared" si="2"/>
        <v>0</v>
      </c>
      <c r="N144" s="227"/>
    </row>
    <row r="145" spans="1:14" ht="75">
      <c r="A145" s="219">
        <v>135</v>
      </c>
      <c r="B145" s="230" t="s">
        <v>1226</v>
      </c>
      <c r="C145" s="174" t="s">
        <v>1152</v>
      </c>
      <c r="D145" s="174" t="s">
        <v>1227</v>
      </c>
      <c r="E145" s="176" t="s">
        <v>913</v>
      </c>
      <c r="F145" s="220"/>
      <c r="G145" s="221">
        <v>383300</v>
      </c>
      <c r="H145" s="222">
        <v>43217</v>
      </c>
      <c r="I145" s="223" t="s">
        <v>706</v>
      </c>
      <c r="J145" s="223">
        <v>0.4</v>
      </c>
      <c r="K145" s="224">
        <v>383300</v>
      </c>
      <c r="L145" s="225">
        <v>0</v>
      </c>
      <c r="M145" s="226">
        <f t="shared" si="2"/>
        <v>0</v>
      </c>
      <c r="N145" s="227"/>
    </row>
    <row r="146" spans="1:14" ht="75">
      <c r="A146" s="219">
        <v>136</v>
      </c>
      <c r="B146" s="230" t="s">
        <v>1228</v>
      </c>
      <c r="C146" s="174" t="s">
        <v>1152</v>
      </c>
      <c r="D146" s="174" t="s">
        <v>1227</v>
      </c>
      <c r="E146" s="176" t="s">
        <v>913</v>
      </c>
      <c r="F146" s="220"/>
      <c r="G146" s="221">
        <v>253400</v>
      </c>
      <c r="H146" s="222">
        <v>43278</v>
      </c>
      <c r="I146" s="223" t="s">
        <v>706</v>
      </c>
      <c r="J146" s="223">
        <v>0.75</v>
      </c>
      <c r="K146" s="224">
        <v>253400</v>
      </c>
      <c r="L146" s="225">
        <v>0</v>
      </c>
      <c r="M146" s="226">
        <f t="shared" si="2"/>
        <v>0</v>
      </c>
      <c r="N146" s="227" t="s">
        <v>118</v>
      </c>
    </row>
    <row r="147" spans="1:14" ht="75">
      <c r="A147" s="219">
        <v>137</v>
      </c>
      <c r="B147" s="230" t="s">
        <v>1229</v>
      </c>
      <c r="C147" s="174" t="s">
        <v>1230</v>
      </c>
      <c r="D147" s="174" t="s">
        <v>1206</v>
      </c>
      <c r="E147" s="176" t="s">
        <v>913</v>
      </c>
      <c r="F147" s="220"/>
      <c r="G147" s="221">
        <v>155000</v>
      </c>
      <c r="H147" s="222">
        <v>43280</v>
      </c>
      <c r="I147" s="223" t="s">
        <v>706</v>
      </c>
      <c r="J147" s="223">
        <v>0.98</v>
      </c>
      <c r="K147" s="224">
        <v>23385.19</v>
      </c>
      <c r="L147" s="225">
        <v>131614.81</v>
      </c>
      <c r="M147" s="226">
        <f t="shared" si="2"/>
        <v>0</v>
      </c>
      <c r="N147" s="227"/>
    </row>
    <row r="148" spans="1:14" ht="75">
      <c r="A148" s="219">
        <v>138</v>
      </c>
      <c r="B148" s="230" t="s">
        <v>1231</v>
      </c>
      <c r="C148" s="174" t="s">
        <v>1232</v>
      </c>
      <c r="D148" s="174" t="s">
        <v>1233</v>
      </c>
      <c r="E148" s="176" t="s">
        <v>913</v>
      </c>
      <c r="F148" s="220"/>
      <c r="G148" s="221">
        <v>18898.599999999999</v>
      </c>
      <c r="H148" s="222">
        <v>43280</v>
      </c>
      <c r="I148" s="223">
        <v>1</v>
      </c>
      <c r="J148" s="223">
        <v>0.14000000000000001</v>
      </c>
      <c r="K148" s="224">
        <v>11523.73</v>
      </c>
      <c r="L148" s="225">
        <v>7374.87</v>
      </c>
      <c r="M148" s="226">
        <f t="shared" si="2"/>
        <v>0</v>
      </c>
      <c r="N148" s="227"/>
    </row>
    <row r="149" spans="1:14" ht="60">
      <c r="A149" s="219">
        <v>139</v>
      </c>
      <c r="B149" s="230" t="s">
        <v>1234</v>
      </c>
      <c r="C149" s="174" t="s">
        <v>943</v>
      </c>
      <c r="D149" s="174" t="s">
        <v>1235</v>
      </c>
      <c r="E149" s="176" t="s">
        <v>913</v>
      </c>
      <c r="F149" s="220"/>
      <c r="G149" s="221">
        <v>40189.14</v>
      </c>
      <c r="H149" s="222">
        <v>43157</v>
      </c>
      <c r="I149" s="223">
        <v>1</v>
      </c>
      <c r="J149" s="223">
        <v>1</v>
      </c>
      <c r="K149" s="224">
        <v>0</v>
      </c>
      <c r="L149" s="225">
        <v>40189.14</v>
      </c>
      <c r="M149" s="226">
        <f t="shared" si="2"/>
        <v>0</v>
      </c>
      <c r="N149" s="227" t="s">
        <v>118</v>
      </c>
    </row>
    <row r="150" spans="1:14" ht="60">
      <c r="A150" s="219">
        <v>140</v>
      </c>
      <c r="B150" s="230">
        <v>10114004</v>
      </c>
      <c r="C150" s="174" t="s">
        <v>1236</v>
      </c>
      <c r="D150" s="174" t="s">
        <v>1237</v>
      </c>
      <c r="E150" s="176" t="s">
        <v>913</v>
      </c>
      <c r="F150" s="220"/>
      <c r="G150" s="221">
        <v>9640.3100000000013</v>
      </c>
      <c r="H150" s="222">
        <v>42909</v>
      </c>
      <c r="I150" s="223">
        <v>1</v>
      </c>
      <c r="J150" s="223">
        <v>1</v>
      </c>
      <c r="K150" s="224">
        <v>0</v>
      </c>
      <c r="L150" s="225">
        <v>9640.3100000000013</v>
      </c>
      <c r="M150" s="226">
        <f t="shared" si="2"/>
        <v>0</v>
      </c>
      <c r="N150" s="227"/>
    </row>
    <row r="151" spans="1:14" ht="60">
      <c r="A151" s="219">
        <v>141</v>
      </c>
      <c r="B151" s="230">
        <v>11810001</v>
      </c>
      <c r="C151" s="174" t="s">
        <v>1020</v>
      </c>
      <c r="D151" s="174" t="s">
        <v>1238</v>
      </c>
      <c r="E151" s="176" t="s">
        <v>913</v>
      </c>
      <c r="F151" s="220"/>
      <c r="G151" s="221">
        <v>126632.36</v>
      </c>
      <c r="H151" s="222">
        <v>43011</v>
      </c>
      <c r="I151" s="223">
        <v>1</v>
      </c>
      <c r="J151" s="223">
        <v>1</v>
      </c>
      <c r="K151" s="224">
        <v>27861.72</v>
      </c>
      <c r="L151" s="225">
        <v>98770.64</v>
      </c>
      <c r="M151" s="226">
        <f t="shared" si="2"/>
        <v>0</v>
      </c>
      <c r="N151" s="227"/>
    </row>
    <row r="152" spans="1:14" ht="75">
      <c r="A152" s="219">
        <v>142</v>
      </c>
      <c r="B152" s="230">
        <v>11815001</v>
      </c>
      <c r="C152" s="174" t="s">
        <v>1020</v>
      </c>
      <c r="D152" s="174" t="s">
        <v>1233</v>
      </c>
      <c r="E152" s="176" t="s">
        <v>913</v>
      </c>
      <c r="F152" s="220"/>
      <c r="G152" s="221">
        <v>36960.53</v>
      </c>
      <c r="H152" s="222">
        <v>43011</v>
      </c>
      <c r="I152" s="223">
        <v>1</v>
      </c>
      <c r="J152" s="223">
        <v>1</v>
      </c>
      <c r="K152" s="224">
        <v>5164.79</v>
      </c>
      <c r="L152" s="225">
        <v>31795.74</v>
      </c>
      <c r="M152" s="226">
        <f t="shared" si="2"/>
        <v>0</v>
      </c>
      <c r="N152" s="227"/>
    </row>
    <row r="153" spans="1:14" ht="90">
      <c r="A153" s="219">
        <v>143</v>
      </c>
      <c r="B153" s="230" t="s">
        <v>1239</v>
      </c>
      <c r="C153" s="174" t="s">
        <v>968</v>
      </c>
      <c r="D153" s="174" t="s">
        <v>1240</v>
      </c>
      <c r="E153" s="176" t="s">
        <v>913</v>
      </c>
      <c r="F153" s="220"/>
      <c r="G153" s="221">
        <v>11917.11</v>
      </c>
      <c r="H153" s="222">
        <v>42779</v>
      </c>
      <c r="I153" s="223" t="s">
        <v>706</v>
      </c>
      <c r="J153" s="223">
        <v>1</v>
      </c>
      <c r="K153" s="224">
        <v>0</v>
      </c>
      <c r="L153" s="225">
        <v>11917.11</v>
      </c>
      <c r="M153" s="226">
        <f t="shared" si="2"/>
        <v>0</v>
      </c>
      <c r="N153" s="227"/>
    </row>
    <row r="154" spans="1:14" ht="90">
      <c r="A154" s="219">
        <v>144</v>
      </c>
      <c r="B154" s="230" t="s">
        <v>1241</v>
      </c>
      <c r="C154" s="174" t="s">
        <v>1008</v>
      </c>
      <c r="D154" s="174" t="s">
        <v>1240</v>
      </c>
      <c r="E154" s="176" t="s">
        <v>913</v>
      </c>
      <c r="F154" s="220"/>
      <c r="G154" s="221">
        <v>15026.46</v>
      </c>
      <c r="H154" s="222">
        <v>42719</v>
      </c>
      <c r="I154" s="223" t="s">
        <v>706</v>
      </c>
      <c r="J154" s="223">
        <v>1</v>
      </c>
      <c r="K154" s="224">
        <v>0</v>
      </c>
      <c r="L154" s="225">
        <v>15026.46</v>
      </c>
      <c r="M154" s="226">
        <f t="shared" si="2"/>
        <v>0</v>
      </c>
      <c r="N154" s="227"/>
    </row>
    <row r="155" spans="1:14" ht="60">
      <c r="A155" s="219">
        <v>145</v>
      </c>
      <c r="B155" s="230" t="s">
        <v>1242</v>
      </c>
      <c r="C155" s="174" t="s">
        <v>1098</v>
      </c>
      <c r="D155" s="174" t="s">
        <v>1243</v>
      </c>
      <c r="E155" s="176" t="s">
        <v>913</v>
      </c>
      <c r="F155" s="220"/>
      <c r="G155" s="221">
        <v>57800</v>
      </c>
      <c r="H155" s="222">
        <v>43082</v>
      </c>
      <c r="I155" s="223">
        <v>1</v>
      </c>
      <c r="J155" s="223">
        <v>1</v>
      </c>
      <c r="K155" s="224">
        <v>11692.26</v>
      </c>
      <c r="L155" s="225">
        <v>46107.74</v>
      </c>
      <c r="M155" s="226">
        <f t="shared" si="2"/>
        <v>0</v>
      </c>
      <c r="N155" s="227" t="s">
        <v>118</v>
      </c>
    </row>
    <row r="156" spans="1:14" ht="75">
      <c r="A156" s="219">
        <v>146</v>
      </c>
      <c r="B156" s="230" t="s">
        <v>1244</v>
      </c>
      <c r="C156" s="174" t="s">
        <v>915</v>
      </c>
      <c r="D156" s="174" t="s">
        <v>1245</v>
      </c>
      <c r="E156" s="176" t="s">
        <v>913</v>
      </c>
      <c r="F156" s="220"/>
      <c r="G156" s="221">
        <v>52200</v>
      </c>
      <c r="H156" s="222">
        <v>43236</v>
      </c>
      <c r="I156" s="223">
        <v>1</v>
      </c>
      <c r="J156" s="223">
        <v>0.92</v>
      </c>
      <c r="K156" s="224">
        <v>10474.82</v>
      </c>
      <c r="L156" s="225">
        <v>41725.18</v>
      </c>
      <c r="M156" s="226">
        <f t="shared" si="2"/>
        <v>0</v>
      </c>
      <c r="N156" s="227" t="s">
        <v>118</v>
      </c>
    </row>
    <row r="157" spans="1:14" ht="75">
      <c r="A157" s="219">
        <v>147</v>
      </c>
      <c r="B157" s="230" t="s">
        <v>1246</v>
      </c>
      <c r="C157" s="174" t="s">
        <v>1023</v>
      </c>
      <c r="D157" s="174" t="s">
        <v>969</v>
      </c>
      <c r="E157" s="176" t="s">
        <v>913</v>
      </c>
      <c r="F157" s="220"/>
      <c r="G157" s="221">
        <v>66200</v>
      </c>
      <c r="H157" s="222">
        <v>43161</v>
      </c>
      <c r="I157" s="223">
        <v>1</v>
      </c>
      <c r="J157" s="223">
        <v>1</v>
      </c>
      <c r="K157" s="224">
        <v>7979.9</v>
      </c>
      <c r="L157" s="225">
        <v>58220.100000000006</v>
      </c>
      <c r="M157" s="226">
        <f t="shared" si="2"/>
        <v>0</v>
      </c>
      <c r="N157" s="227"/>
    </row>
    <row r="158" spans="1:14" ht="75">
      <c r="A158" s="219">
        <v>148</v>
      </c>
      <c r="B158" s="230" t="s">
        <v>1247</v>
      </c>
      <c r="C158" s="174" t="s">
        <v>1248</v>
      </c>
      <c r="D158" s="174" t="s">
        <v>1249</v>
      </c>
      <c r="E158" s="176" t="s">
        <v>1027</v>
      </c>
      <c r="F158" s="220"/>
      <c r="G158" s="221">
        <v>319700</v>
      </c>
      <c r="H158" s="222">
        <v>43382</v>
      </c>
      <c r="I158" s="223">
        <v>0.5</v>
      </c>
      <c r="J158" s="223" t="s">
        <v>706</v>
      </c>
      <c r="K158" s="224">
        <v>256450.83</v>
      </c>
      <c r="L158" s="225">
        <v>63249.17</v>
      </c>
      <c r="M158" s="226">
        <f t="shared" si="2"/>
        <v>0</v>
      </c>
      <c r="N158" s="227"/>
    </row>
    <row r="159" spans="1:14" ht="75">
      <c r="A159" s="219">
        <v>149</v>
      </c>
      <c r="B159" s="230" t="s">
        <v>1250</v>
      </c>
      <c r="C159" s="174" t="s">
        <v>921</v>
      </c>
      <c r="D159" s="174" t="s">
        <v>1249</v>
      </c>
      <c r="E159" s="176" t="s">
        <v>1027</v>
      </c>
      <c r="F159" s="220"/>
      <c r="G159" s="221">
        <v>310700</v>
      </c>
      <c r="H159" s="222">
        <v>43421</v>
      </c>
      <c r="I159" s="223">
        <v>0.44</v>
      </c>
      <c r="J159" s="223" t="s">
        <v>706</v>
      </c>
      <c r="K159" s="224">
        <v>269112</v>
      </c>
      <c r="L159" s="225">
        <v>41588</v>
      </c>
      <c r="M159" s="226">
        <f t="shared" si="2"/>
        <v>0</v>
      </c>
      <c r="N159" s="227"/>
    </row>
    <row r="160" spans="1:14" ht="60">
      <c r="A160" s="219">
        <v>150</v>
      </c>
      <c r="B160" s="230" t="s">
        <v>1251</v>
      </c>
      <c r="C160" s="174" t="s">
        <v>1070</v>
      </c>
      <c r="D160" s="174" t="s">
        <v>1252</v>
      </c>
      <c r="E160" s="176" t="s">
        <v>1027</v>
      </c>
      <c r="F160" s="220"/>
      <c r="G160" s="221">
        <v>313800</v>
      </c>
      <c r="H160" s="222">
        <v>43283</v>
      </c>
      <c r="I160" s="223">
        <v>0.5</v>
      </c>
      <c r="J160" s="223" t="s">
        <v>706</v>
      </c>
      <c r="K160" s="224">
        <v>313800</v>
      </c>
      <c r="L160" s="225">
        <v>0</v>
      </c>
      <c r="M160" s="226">
        <f t="shared" si="2"/>
        <v>0</v>
      </c>
      <c r="N160" s="227"/>
    </row>
    <row r="161" spans="1:14" ht="60">
      <c r="A161" s="219">
        <v>151</v>
      </c>
      <c r="B161" s="230" t="s">
        <v>1253</v>
      </c>
      <c r="C161" s="174" t="s">
        <v>1133</v>
      </c>
      <c r="D161" s="174" t="s">
        <v>1254</v>
      </c>
      <c r="E161" s="176" t="s">
        <v>1027</v>
      </c>
      <c r="F161" s="220"/>
      <c r="G161" s="221">
        <v>757100</v>
      </c>
      <c r="H161" s="222">
        <v>43383</v>
      </c>
      <c r="I161" s="223">
        <v>0.14000000000000001</v>
      </c>
      <c r="J161" s="223" t="s">
        <v>706</v>
      </c>
      <c r="K161" s="224">
        <v>757100</v>
      </c>
      <c r="L161" s="225">
        <v>0</v>
      </c>
      <c r="M161" s="226">
        <f t="shared" si="2"/>
        <v>0</v>
      </c>
      <c r="N161" s="227"/>
    </row>
    <row r="162" spans="1:14" ht="60">
      <c r="A162" s="219">
        <v>152</v>
      </c>
      <c r="B162" s="230" t="s">
        <v>1255</v>
      </c>
      <c r="C162" s="174" t="s">
        <v>1036</v>
      </c>
      <c r="D162" s="174" t="s">
        <v>1256</v>
      </c>
      <c r="E162" s="176" t="s">
        <v>1027</v>
      </c>
      <c r="F162" s="220"/>
      <c r="G162" s="221">
        <v>111100</v>
      </c>
      <c r="H162" s="222">
        <v>43205</v>
      </c>
      <c r="I162" s="223">
        <v>0.95</v>
      </c>
      <c r="J162" s="223" t="s">
        <v>706</v>
      </c>
      <c r="K162" s="224">
        <v>38500.6</v>
      </c>
      <c r="L162" s="225">
        <v>72599.399999999994</v>
      </c>
      <c r="M162" s="226">
        <f t="shared" si="2"/>
        <v>0</v>
      </c>
      <c r="N162" s="227"/>
    </row>
    <row r="163" spans="1:14" ht="60">
      <c r="A163" s="219">
        <v>153</v>
      </c>
      <c r="B163" s="230" t="s">
        <v>1257</v>
      </c>
      <c r="C163" s="174" t="s">
        <v>1110</v>
      </c>
      <c r="D163" s="174" t="s">
        <v>1258</v>
      </c>
      <c r="E163" s="176" t="s">
        <v>1027</v>
      </c>
      <c r="F163" s="220"/>
      <c r="G163" s="221">
        <v>45400</v>
      </c>
      <c r="H163" s="222">
        <v>43336</v>
      </c>
      <c r="I163" s="223">
        <v>0.81</v>
      </c>
      <c r="J163" s="223" t="s">
        <v>706</v>
      </c>
      <c r="K163" s="224">
        <v>37606.699999999997</v>
      </c>
      <c r="L163" s="225">
        <v>7793.3</v>
      </c>
      <c r="M163" s="226">
        <f t="shared" si="2"/>
        <v>0</v>
      </c>
      <c r="N163" s="227"/>
    </row>
    <row r="164" spans="1:14" ht="60">
      <c r="A164" s="219">
        <v>154</v>
      </c>
      <c r="B164" s="230" t="s">
        <v>1259</v>
      </c>
      <c r="C164" s="174" t="s">
        <v>1167</v>
      </c>
      <c r="D164" s="174" t="s">
        <v>1252</v>
      </c>
      <c r="E164" s="176" t="s">
        <v>1027</v>
      </c>
      <c r="F164" s="220"/>
      <c r="G164" s="221">
        <v>518700</v>
      </c>
      <c r="H164" s="222">
        <v>43693</v>
      </c>
      <c r="I164" s="223">
        <v>0.15</v>
      </c>
      <c r="J164" s="223" t="s">
        <v>706</v>
      </c>
      <c r="K164" s="224">
        <v>481941</v>
      </c>
      <c r="L164" s="225">
        <v>36759</v>
      </c>
      <c r="M164" s="226">
        <f t="shared" si="2"/>
        <v>0</v>
      </c>
      <c r="N164" s="227"/>
    </row>
    <row r="165" spans="1:14" ht="60">
      <c r="A165" s="219">
        <v>155</v>
      </c>
      <c r="B165" s="230" t="s">
        <v>1260</v>
      </c>
      <c r="C165" s="174" t="s">
        <v>988</v>
      </c>
      <c r="D165" s="174" t="s">
        <v>1261</v>
      </c>
      <c r="E165" s="176" t="s">
        <v>913</v>
      </c>
      <c r="F165" s="220"/>
      <c r="G165" s="221">
        <v>281073.3</v>
      </c>
      <c r="H165" s="222">
        <v>43344</v>
      </c>
      <c r="I165" s="223">
        <v>0.5</v>
      </c>
      <c r="J165" s="223" t="s">
        <v>706</v>
      </c>
      <c r="K165" s="224">
        <v>281073.3</v>
      </c>
      <c r="L165" s="225">
        <v>0</v>
      </c>
      <c r="M165" s="226">
        <f t="shared" si="2"/>
        <v>0</v>
      </c>
      <c r="N165" s="227" t="s">
        <v>118</v>
      </c>
    </row>
    <row r="166" spans="1:14" ht="60">
      <c r="A166" s="219">
        <v>155</v>
      </c>
      <c r="B166" s="230" t="s">
        <v>1260</v>
      </c>
      <c r="C166" s="174" t="s">
        <v>988</v>
      </c>
      <c r="D166" s="174" t="s">
        <v>1261</v>
      </c>
      <c r="E166" s="176" t="s">
        <v>1027</v>
      </c>
      <c r="F166" s="220"/>
      <c r="G166" s="221">
        <v>158674</v>
      </c>
      <c r="H166" s="222">
        <v>43344</v>
      </c>
      <c r="I166" s="223">
        <v>0.5</v>
      </c>
      <c r="J166" s="223" t="s">
        <v>706</v>
      </c>
      <c r="K166" s="224">
        <v>26894.62</v>
      </c>
      <c r="L166" s="225">
        <v>131779.38</v>
      </c>
      <c r="M166" s="226">
        <f t="shared" si="2"/>
        <v>0</v>
      </c>
      <c r="N166" s="227" t="s">
        <v>118</v>
      </c>
    </row>
    <row r="167" spans="1:14" ht="60">
      <c r="A167" s="219">
        <v>156</v>
      </c>
      <c r="B167" s="230" t="s">
        <v>1262</v>
      </c>
      <c r="C167" s="174" t="s">
        <v>1098</v>
      </c>
      <c r="D167" s="174" t="s">
        <v>1096</v>
      </c>
      <c r="E167" s="176" t="s">
        <v>1027</v>
      </c>
      <c r="F167" s="220"/>
      <c r="G167" s="221">
        <v>722700</v>
      </c>
      <c r="H167" s="222">
        <v>43333</v>
      </c>
      <c r="I167" s="223">
        <v>0.15</v>
      </c>
      <c r="J167" s="223" t="s">
        <v>706</v>
      </c>
      <c r="K167" s="224">
        <v>722700</v>
      </c>
      <c r="L167" s="225">
        <v>0</v>
      </c>
      <c r="M167" s="226">
        <f t="shared" si="2"/>
        <v>0</v>
      </c>
      <c r="N167" s="227"/>
    </row>
    <row r="168" spans="1:14" ht="75">
      <c r="A168" s="219">
        <v>157</v>
      </c>
      <c r="B168" s="230" t="s">
        <v>1263</v>
      </c>
      <c r="C168" s="174" t="s">
        <v>1008</v>
      </c>
      <c r="D168" s="174" t="s">
        <v>1264</v>
      </c>
      <c r="E168" s="176" t="s">
        <v>1027</v>
      </c>
      <c r="F168" s="220"/>
      <c r="G168" s="221">
        <v>693400</v>
      </c>
      <c r="H168" s="222">
        <v>43287</v>
      </c>
      <c r="I168" s="223">
        <v>0.15</v>
      </c>
      <c r="J168" s="223" t="s">
        <v>706</v>
      </c>
      <c r="K168" s="224">
        <v>693400</v>
      </c>
      <c r="L168" s="225">
        <v>0</v>
      </c>
      <c r="M168" s="226">
        <f t="shared" si="2"/>
        <v>0</v>
      </c>
      <c r="N168" s="227"/>
    </row>
    <row r="169" spans="1:14" ht="60">
      <c r="A169" s="219">
        <v>158</v>
      </c>
      <c r="B169" s="233" t="s">
        <v>1265</v>
      </c>
      <c r="C169" s="174" t="s">
        <v>985</v>
      </c>
      <c r="D169" s="174" t="s">
        <v>1252</v>
      </c>
      <c r="E169" s="176" t="s">
        <v>1027</v>
      </c>
      <c r="F169" s="220"/>
      <c r="G169" s="221">
        <v>226007</v>
      </c>
      <c r="H169" s="222">
        <v>43462</v>
      </c>
      <c r="I169" s="223">
        <v>0.15</v>
      </c>
      <c r="J169" s="223" t="s">
        <v>706</v>
      </c>
      <c r="K169" s="224">
        <v>226007</v>
      </c>
      <c r="L169" s="225">
        <v>0</v>
      </c>
      <c r="M169" s="226">
        <f t="shared" si="2"/>
        <v>0</v>
      </c>
      <c r="N169" s="227"/>
    </row>
    <row r="170" spans="1:14" ht="60">
      <c r="A170" s="219">
        <v>159</v>
      </c>
      <c r="B170" s="233" t="s">
        <v>1266</v>
      </c>
      <c r="C170" s="174" t="s">
        <v>971</v>
      </c>
      <c r="D170" s="174" t="s">
        <v>1252</v>
      </c>
      <c r="E170" s="176" t="s">
        <v>1027</v>
      </c>
      <c r="F170" s="220"/>
      <c r="G170" s="221">
        <v>282000</v>
      </c>
      <c r="H170" s="222">
        <v>43420</v>
      </c>
      <c r="I170" s="223">
        <v>0.5</v>
      </c>
      <c r="J170" s="223" t="s">
        <v>706</v>
      </c>
      <c r="K170" s="224">
        <v>221117.78</v>
      </c>
      <c r="L170" s="225">
        <v>60882.22</v>
      </c>
      <c r="M170" s="226">
        <f t="shared" si="2"/>
        <v>0</v>
      </c>
      <c r="N170" s="227"/>
    </row>
    <row r="171" spans="1:14" ht="60">
      <c r="A171" s="219">
        <v>160</v>
      </c>
      <c r="B171" s="233" t="s">
        <v>1267</v>
      </c>
      <c r="C171" s="174" t="s">
        <v>977</v>
      </c>
      <c r="D171" s="174" t="s">
        <v>1252</v>
      </c>
      <c r="E171" s="176" t="s">
        <v>1027</v>
      </c>
      <c r="F171" s="220"/>
      <c r="G171" s="221">
        <v>348200</v>
      </c>
      <c r="H171" s="222">
        <v>43462</v>
      </c>
      <c r="I171" s="223">
        <v>0.13</v>
      </c>
      <c r="J171" s="223" t="s">
        <v>706</v>
      </c>
      <c r="K171" s="224">
        <v>348200</v>
      </c>
      <c r="L171" s="225">
        <v>0</v>
      </c>
      <c r="M171" s="226">
        <f t="shared" si="2"/>
        <v>0</v>
      </c>
      <c r="N171" s="227"/>
    </row>
    <row r="172" spans="1:14" ht="60">
      <c r="A172" s="219">
        <v>161</v>
      </c>
      <c r="B172" s="233" t="s">
        <v>1268</v>
      </c>
      <c r="C172" s="174" t="s">
        <v>1008</v>
      </c>
      <c r="D172" s="174" t="s">
        <v>1269</v>
      </c>
      <c r="E172" s="176" t="s">
        <v>913</v>
      </c>
      <c r="F172" s="220"/>
      <c r="G172" s="221">
        <v>65768</v>
      </c>
      <c r="H172" s="222">
        <v>43235</v>
      </c>
      <c r="I172" s="223">
        <v>1</v>
      </c>
      <c r="J172" s="223">
        <v>0.96</v>
      </c>
      <c r="K172" s="224">
        <v>65768</v>
      </c>
      <c r="L172" s="225">
        <v>0</v>
      </c>
      <c r="M172" s="226">
        <f t="shared" si="2"/>
        <v>0</v>
      </c>
      <c r="N172" s="227" t="s">
        <v>118</v>
      </c>
    </row>
    <row r="173" spans="1:14" ht="60">
      <c r="A173" s="219">
        <v>162</v>
      </c>
      <c r="B173" s="233" t="s">
        <v>1270</v>
      </c>
      <c r="C173" s="174" t="s">
        <v>931</v>
      </c>
      <c r="D173" s="174" t="s">
        <v>1218</v>
      </c>
      <c r="E173" s="176" t="s">
        <v>913</v>
      </c>
      <c r="F173" s="220">
        <v>0</v>
      </c>
      <c r="G173" s="221">
        <v>112700</v>
      </c>
      <c r="H173" s="222">
        <v>43217</v>
      </c>
      <c r="I173" s="223">
        <v>1</v>
      </c>
      <c r="J173" s="223">
        <v>1</v>
      </c>
      <c r="K173" s="224">
        <v>0</v>
      </c>
      <c r="L173" s="225">
        <v>112700</v>
      </c>
      <c r="M173" s="226">
        <f t="shared" si="2"/>
        <v>0</v>
      </c>
      <c r="N173" s="227" t="s">
        <v>118</v>
      </c>
    </row>
    <row r="174" spans="1:14" ht="60">
      <c r="A174" s="219">
        <v>163</v>
      </c>
      <c r="B174" s="233" t="s">
        <v>1271</v>
      </c>
      <c r="C174" s="174" t="s">
        <v>1162</v>
      </c>
      <c r="D174" s="174" t="s">
        <v>1272</v>
      </c>
      <c r="E174" s="176" t="s">
        <v>913</v>
      </c>
      <c r="F174" s="220">
        <v>0</v>
      </c>
      <c r="G174" s="221">
        <v>60801.87</v>
      </c>
      <c r="H174" s="222">
        <v>43046</v>
      </c>
      <c r="I174" s="223">
        <v>1</v>
      </c>
      <c r="J174" s="223">
        <v>1</v>
      </c>
      <c r="K174" s="224">
        <v>0</v>
      </c>
      <c r="L174" s="224">
        <v>60801.87</v>
      </c>
      <c r="M174" s="226">
        <f t="shared" si="2"/>
        <v>0</v>
      </c>
      <c r="N174" s="227" t="s">
        <v>118</v>
      </c>
    </row>
    <row r="175" spans="1:14" ht="75">
      <c r="A175" s="219">
        <v>164</v>
      </c>
      <c r="B175" s="233" t="s">
        <v>1273</v>
      </c>
      <c r="C175" s="174" t="s">
        <v>1123</v>
      </c>
      <c r="D175" s="174" t="s">
        <v>1274</v>
      </c>
      <c r="E175" s="176" t="s">
        <v>913</v>
      </c>
      <c r="F175" s="220"/>
      <c r="G175" s="221">
        <v>58457.1</v>
      </c>
      <c r="H175" s="222">
        <v>43069</v>
      </c>
      <c r="I175" s="223">
        <v>1</v>
      </c>
      <c r="J175" s="223">
        <v>1</v>
      </c>
      <c r="K175" s="224">
        <v>0</v>
      </c>
      <c r="L175" s="224">
        <v>58457.1</v>
      </c>
      <c r="M175" s="226">
        <f t="shared" si="2"/>
        <v>0</v>
      </c>
      <c r="N175" s="227" t="s">
        <v>118</v>
      </c>
    </row>
    <row r="176" spans="1:14" ht="90">
      <c r="A176" s="219">
        <v>165</v>
      </c>
      <c r="B176" s="233" t="s">
        <v>1275</v>
      </c>
      <c r="C176" s="174" t="s">
        <v>940</v>
      </c>
      <c r="D176" s="174" t="s">
        <v>1276</v>
      </c>
      <c r="E176" s="176" t="s">
        <v>913</v>
      </c>
      <c r="F176" s="220"/>
      <c r="G176" s="221">
        <v>39586.080000000002</v>
      </c>
      <c r="H176" s="222">
        <v>43061</v>
      </c>
      <c r="I176" s="223">
        <v>1</v>
      </c>
      <c r="J176" s="223">
        <v>1</v>
      </c>
      <c r="K176" s="224">
        <v>0</v>
      </c>
      <c r="L176" s="224">
        <v>39586.080000000002</v>
      </c>
      <c r="M176" s="226">
        <f t="shared" si="2"/>
        <v>0</v>
      </c>
      <c r="N176" s="227" t="s">
        <v>118</v>
      </c>
    </row>
    <row r="177" spans="1:14" ht="75">
      <c r="A177" s="219">
        <v>166</v>
      </c>
      <c r="B177" s="233" t="s">
        <v>1277</v>
      </c>
      <c r="C177" s="174" t="s">
        <v>1278</v>
      </c>
      <c r="D177" s="174" t="s">
        <v>1279</v>
      </c>
      <c r="E177" s="176" t="s">
        <v>913</v>
      </c>
      <c r="F177" s="220"/>
      <c r="G177" s="221">
        <v>70472.38</v>
      </c>
      <c r="H177" s="222">
        <v>43241</v>
      </c>
      <c r="I177" s="223">
        <v>1</v>
      </c>
      <c r="J177" s="223">
        <v>0.96</v>
      </c>
      <c r="K177" s="224">
        <v>0</v>
      </c>
      <c r="L177" s="224">
        <v>70472.38</v>
      </c>
      <c r="M177" s="226">
        <f t="shared" si="2"/>
        <v>0</v>
      </c>
      <c r="N177" s="227" t="s">
        <v>118</v>
      </c>
    </row>
    <row r="178" spans="1:14" ht="75">
      <c r="A178" s="219">
        <v>167</v>
      </c>
      <c r="B178" s="233" t="s">
        <v>1280</v>
      </c>
      <c r="C178" s="174" t="s">
        <v>1023</v>
      </c>
      <c r="D178" s="174" t="s">
        <v>1279</v>
      </c>
      <c r="E178" s="176" t="s">
        <v>913</v>
      </c>
      <c r="F178" s="220"/>
      <c r="G178" s="221">
        <v>40664.76</v>
      </c>
      <c r="H178" s="222">
        <v>43075</v>
      </c>
      <c r="I178" s="223">
        <v>1</v>
      </c>
      <c r="J178" s="223">
        <v>1</v>
      </c>
      <c r="K178" s="224">
        <v>0</v>
      </c>
      <c r="L178" s="224">
        <v>40664.76</v>
      </c>
      <c r="M178" s="226">
        <f t="shared" si="2"/>
        <v>0</v>
      </c>
      <c r="N178" s="227" t="s">
        <v>118</v>
      </c>
    </row>
    <row r="179" spans="1:14" ht="75">
      <c r="A179" s="219">
        <v>168</v>
      </c>
      <c r="B179" s="233" t="s">
        <v>1281</v>
      </c>
      <c r="C179" s="174" t="s">
        <v>928</v>
      </c>
      <c r="D179" s="174" t="s">
        <v>1279</v>
      </c>
      <c r="E179" s="176" t="s">
        <v>913</v>
      </c>
      <c r="F179" s="220"/>
      <c r="G179" s="221">
        <v>32575.58</v>
      </c>
      <c r="H179" s="222">
        <v>43081</v>
      </c>
      <c r="I179" s="223">
        <v>1</v>
      </c>
      <c r="J179" s="223">
        <v>1</v>
      </c>
      <c r="K179" s="224">
        <v>0</v>
      </c>
      <c r="L179" s="224">
        <v>32575.58</v>
      </c>
      <c r="M179" s="226">
        <f t="shared" si="2"/>
        <v>0</v>
      </c>
      <c r="N179" s="227" t="s">
        <v>118</v>
      </c>
    </row>
    <row r="180" spans="1:14" ht="75">
      <c r="A180" s="219">
        <v>169</v>
      </c>
      <c r="B180" s="233" t="s">
        <v>1282</v>
      </c>
      <c r="C180" s="174" t="s">
        <v>1036</v>
      </c>
      <c r="D180" s="174" t="s">
        <v>1279</v>
      </c>
      <c r="E180" s="176" t="s">
        <v>913</v>
      </c>
      <c r="F180" s="220"/>
      <c r="G180" s="221">
        <v>36085.550000000003</v>
      </c>
      <c r="H180" s="222">
        <v>43123</v>
      </c>
      <c r="I180" s="223">
        <v>1</v>
      </c>
      <c r="J180" s="223">
        <v>1</v>
      </c>
      <c r="K180" s="224">
        <v>0</v>
      </c>
      <c r="L180" s="224">
        <v>36085.550000000003</v>
      </c>
      <c r="M180" s="226">
        <f t="shared" si="2"/>
        <v>0</v>
      </c>
      <c r="N180" s="227" t="s">
        <v>118</v>
      </c>
    </row>
    <row r="181" spans="1:14" ht="75">
      <c r="A181" s="219">
        <v>170</v>
      </c>
      <c r="B181" s="233" t="s">
        <v>1283</v>
      </c>
      <c r="C181" s="174" t="s">
        <v>911</v>
      </c>
      <c r="D181" s="174" t="s">
        <v>1279</v>
      </c>
      <c r="E181" s="176" t="s">
        <v>913</v>
      </c>
      <c r="F181" s="220"/>
      <c r="G181" s="221">
        <v>47200</v>
      </c>
      <c r="H181" s="222">
        <v>43158</v>
      </c>
      <c r="I181" s="223">
        <v>1</v>
      </c>
      <c r="J181" s="223">
        <v>1</v>
      </c>
      <c r="K181" s="224">
        <v>4818.41</v>
      </c>
      <c r="L181" s="224">
        <v>42381.59</v>
      </c>
      <c r="M181" s="226">
        <f t="shared" si="2"/>
        <v>0</v>
      </c>
      <c r="N181" s="227" t="s">
        <v>118</v>
      </c>
    </row>
    <row r="182" spans="1:14" ht="75">
      <c r="A182" s="219">
        <v>171</v>
      </c>
      <c r="B182" s="233" t="s">
        <v>1284</v>
      </c>
      <c r="C182" s="174" t="s">
        <v>1285</v>
      </c>
      <c r="D182" s="174" t="s">
        <v>1279</v>
      </c>
      <c r="E182" s="176" t="s">
        <v>913</v>
      </c>
      <c r="F182" s="220"/>
      <c r="G182" s="221">
        <v>44000</v>
      </c>
      <c r="H182" s="222">
        <v>43241</v>
      </c>
      <c r="I182" s="223">
        <v>1</v>
      </c>
      <c r="J182" s="223">
        <v>0.98</v>
      </c>
      <c r="K182" s="224">
        <v>4062.54</v>
      </c>
      <c r="L182" s="224">
        <v>39937.46</v>
      </c>
      <c r="M182" s="226">
        <f t="shared" si="2"/>
        <v>0</v>
      </c>
      <c r="N182" s="227" t="s">
        <v>118</v>
      </c>
    </row>
    <row r="183" spans="1:14" ht="75">
      <c r="A183" s="219">
        <v>172</v>
      </c>
      <c r="B183" s="233" t="s">
        <v>1286</v>
      </c>
      <c r="C183" s="174" t="s">
        <v>1142</v>
      </c>
      <c r="D183" s="174" t="s">
        <v>1279</v>
      </c>
      <c r="E183" s="176" t="s">
        <v>913</v>
      </c>
      <c r="F183" s="220"/>
      <c r="G183" s="221">
        <v>50100</v>
      </c>
      <c r="H183" s="222">
        <v>43110</v>
      </c>
      <c r="I183" s="223">
        <v>1</v>
      </c>
      <c r="J183" s="223">
        <v>1</v>
      </c>
      <c r="K183" s="224">
        <v>8478.58</v>
      </c>
      <c r="L183" s="224">
        <v>41621.42</v>
      </c>
      <c r="M183" s="226">
        <f t="shared" si="2"/>
        <v>0</v>
      </c>
      <c r="N183" s="227" t="s">
        <v>118</v>
      </c>
    </row>
    <row r="184" spans="1:14" ht="75">
      <c r="A184" s="219">
        <v>173</v>
      </c>
      <c r="B184" s="233" t="s">
        <v>1287</v>
      </c>
      <c r="C184" s="174" t="s">
        <v>1208</v>
      </c>
      <c r="D184" s="174" t="s">
        <v>1279</v>
      </c>
      <c r="E184" s="176" t="s">
        <v>913</v>
      </c>
      <c r="F184" s="220"/>
      <c r="G184" s="221">
        <v>44201.17</v>
      </c>
      <c r="H184" s="222">
        <v>43122</v>
      </c>
      <c r="I184" s="223">
        <v>1</v>
      </c>
      <c r="J184" s="223">
        <v>1</v>
      </c>
      <c r="K184" s="224">
        <v>3455.53</v>
      </c>
      <c r="L184" s="224">
        <v>40745.64</v>
      </c>
      <c r="M184" s="226">
        <f t="shared" si="2"/>
        <v>0</v>
      </c>
      <c r="N184" s="227" t="s">
        <v>118</v>
      </c>
    </row>
    <row r="185" spans="1:14" ht="75">
      <c r="A185" s="219">
        <v>174</v>
      </c>
      <c r="B185" s="233" t="s">
        <v>1288</v>
      </c>
      <c r="C185" s="174" t="s">
        <v>943</v>
      </c>
      <c r="D185" s="174" t="s">
        <v>1279</v>
      </c>
      <c r="E185" s="176" t="s">
        <v>913</v>
      </c>
      <c r="F185" s="220"/>
      <c r="G185" s="221">
        <v>47368.1</v>
      </c>
      <c r="H185" s="222">
        <v>43241</v>
      </c>
      <c r="I185" s="223">
        <v>1</v>
      </c>
      <c r="J185" s="223">
        <v>0.95</v>
      </c>
      <c r="K185" s="224">
        <v>2212.65</v>
      </c>
      <c r="L185" s="225">
        <v>45155.45</v>
      </c>
      <c r="M185" s="226">
        <f t="shared" si="2"/>
        <v>0</v>
      </c>
      <c r="N185" s="227" t="s">
        <v>118</v>
      </c>
    </row>
    <row r="186" spans="1:14" ht="75">
      <c r="A186" s="219">
        <v>175</v>
      </c>
      <c r="B186" s="233" t="s">
        <v>1289</v>
      </c>
      <c r="C186" s="174" t="s">
        <v>1167</v>
      </c>
      <c r="D186" s="174" t="s">
        <v>1279</v>
      </c>
      <c r="E186" s="176" t="s">
        <v>913</v>
      </c>
      <c r="F186" s="220"/>
      <c r="G186" s="221">
        <v>46783.53</v>
      </c>
      <c r="H186" s="222">
        <v>43122</v>
      </c>
      <c r="I186" s="223">
        <v>1</v>
      </c>
      <c r="J186" s="223">
        <v>1</v>
      </c>
      <c r="K186" s="224">
        <v>0</v>
      </c>
      <c r="L186" s="224">
        <v>46783.53</v>
      </c>
      <c r="M186" s="226">
        <f t="shared" si="2"/>
        <v>0</v>
      </c>
      <c r="N186" s="227" t="s">
        <v>118</v>
      </c>
    </row>
    <row r="187" spans="1:14" ht="75">
      <c r="A187" s="219">
        <v>176</v>
      </c>
      <c r="B187" s="233" t="s">
        <v>1290</v>
      </c>
      <c r="C187" s="174" t="s">
        <v>1162</v>
      </c>
      <c r="D187" s="174" t="s">
        <v>1279</v>
      </c>
      <c r="E187" s="176" t="s">
        <v>913</v>
      </c>
      <c r="F187" s="220"/>
      <c r="G187" s="221">
        <v>53169.83</v>
      </c>
      <c r="H187" s="222">
        <v>43122</v>
      </c>
      <c r="I187" s="223">
        <v>1</v>
      </c>
      <c r="J187" s="223">
        <v>1</v>
      </c>
      <c r="K187" s="224">
        <v>0</v>
      </c>
      <c r="L187" s="225">
        <v>53169.83</v>
      </c>
      <c r="M187" s="226">
        <f t="shared" si="2"/>
        <v>0</v>
      </c>
      <c r="N187" s="227" t="s">
        <v>118</v>
      </c>
    </row>
    <row r="188" spans="1:14" ht="75">
      <c r="A188" s="219">
        <v>177</v>
      </c>
      <c r="B188" s="233" t="s">
        <v>1291</v>
      </c>
      <c r="C188" s="174" t="s">
        <v>918</v>
      </c>
      <c r="D188" s="174" t="s">
        <v>1279</v>
      </c>
      <c r="E188" s="176" t="s">
        <v>913</v>
      </c>
      <c r="F188" s="220"/>
      <c r="G188" s="221">
        <v>44334.17</v>
      </c>
      <c r="H188" s="222">
        <v>43158</v>
      </c>
      <c r="I188" s="223">
        <v>1</v>
      </c>
      <c r="J188" s="223">
        <v>1</v>
      </c>
      <c r="K188" s="224">
        <v>0</v>
      </c>
      <c r="L188" s="225">
        <v>44334.17</v>
      </c>
      <c r="M188" s="226">
        <f t="shared" si="2"/>
        <v>0</v>
      </c>
      <c r="N188" s="227" t="s">
        <v>118</v>
      </c>
    </row>
    <row r="189" spans="1:14" ht="75">
      <c r="A189" s="219" t="s">
        <v>706</v>
      </c>
      <c r="B189" s="234" t="s">
        <v>1292</v>
      </c>
      <c r="C189" s="174" t="s">
        <v>1293</v>
      </c>
      <c r="D189" s="174" t="s">
        <v>1294</v>
      </c>
      <c r="E189" s="176" t="s">
        <v>913</v>
      </c>
      <c r="F189" s="220">
        <v>107400</v>
      </c>
      <c r="G189" s="221">
        <v>0</v>
      </c>
      <c r="H189" s="222" t="s">
        <v>706</v>
      </c>
      <c r="I189" s="223" t="s">
        <v>706</v>
      </c>
      <c r="J189" s="223" t="s">
        <v>706</v>
      </c>
      <c r="K189" s="224">
        <v>0</v>
      </c>
      <c r="L189" s="225">
        <v>0</v>
      </c>
      <c r="M189" s="226">
        <f t="shared" si="2"/>
        <v>0</v>
      </c>
      <c r="N189" s="227"/>
    </row>
    <row r="190" spans="1:14" ht="75">
      <c r="A190" s="219" t="s">
        <v>706</v>
      </c>
      <c r="B190" s="234" t="s">
        <v>1295</v>
      </c>
      <c r="C190" s="174" t="s">
        <v>1170</v>
      </c>
      <c r="D190" s="174" t="s">
        <v>1296</v>
      </c>
      <c r="E190" s="176" t="s">
        <v>913</v>
      </c>
      <c r="F190" s="220">
        <v>98900</v>
      </c>
      <c r="G190" s="221">
        <v>0</v>
      </c>
      <c r="H190" s="228" t="s">
        <v>706</v>
      </c>
      <c r="I190" s="223" t="s">
        <v>706</v>
      </c>
      <c r="J190" s="223" t="s">
        <v>706</v>
      </c>
      <c r="K190" s="224">
        <v>0</v>
      </c>
      <c r="L190" s="225">
        <v>0</v>
      </c>
      <c r="M190" s="226">
        <f t="shared" si="2"/>
        <v>0</v>
      </c>
      <c r="N190" s="227"/>
    </row>
    <row r="191" spans="1:14" ht="105">
      <c r="A191" s="219" t="s">
        <v>706</v>
      </c>
      <c r="B191" s="234" t="s">
        <v>1297</v>
      </c>
      <c r="C191" s="174" t="s">
        <v>956</v>
      </c>
      <c r="D191" s="174" t="s">
        <v>1298</v>
      </c>
      <c r="E191" s="176" t="s">
        <v>913</v>
      </c>
      <c r="F191" s="220">
        <v>153600</v>
      </c>
      <c r="G191" s="221">
        <v>0</v>
      </c>
      <c r="H191" s="222" t="s">
        <v>706</v>
      </c>
      <c r="I191" s="223" t="s">
        <v>706</v>
      </c>
      <c r="J191" s="223" t="s">
        <v>706</v>
      </c>
      <c r="K191" s="224">
        <v>0</v>
      </c>
      <c r="L191" s="225">
        <v>0</v>
      </c>
      <c r="M191" s="226">
        <f t="shared" si="2"/>
        <v>0</v>
      </c>
      <c r="N191" s="227"/>
    </row>
    <row r="192" spans="1:14" ht="75">
      <c r="A192" s="219" t="s">
        <v>706</v>
      </c>
      <c r="B192" s="219" t="s">
        <v>1299</v>
      </c>
      <c r="C192" s="174" t="s">
        <v>956</v>
      </c>
      <c r="D192" s="174" t="s">
        <v>1300</v>
      </c>
      <c r="E192" s="176" t="s">
        <v>913</v>
      </c>
      <c r="F192" s="220">
        <v>461600</v>
      </c>
      <c r="G192" s="221">
        <v>0</v>
      </c>
      <c r="H192" s="222" t="s">
        <v>706</v>
      </c>
      <c r="I192" s="223" t="s">
        <v>706</v>
      </c>
      <c r="J192" s="223" t="s">
        <v>706</v>
      </c>
      <c r="K192" s="224">
        <v>0</v>
      </c>
      <c r="L192" s="225">
        <v>0</v>
      </c>
      <c r="M192" s="226">
        <f t="shared" si="2"/>
        <v>0</v>
      </c>
      <c r="N192" s="227"/>
    </row>
    <row r="193" spans="1:14" ht="75">
      <c r="A193" s="219" t="s">
        <v>706</v>
      </c>
      <c r="B193" s="219" t="s">
        <v>1301</v>
      </c>
      <c r="C193" s="174" t="s">
        <v>1302</v>
      </c>
      <c r="D193" s="174" t="s">
        <v>1303</v>
      </c>
      <c r="E193" s="176" t="s">
        <v>913</v>
      </c>
      <c r="F193" s="220">
        <v>118700</v>
      </c>
      <c r="G193" s="221">
        <v>0</v>
      </c>
      <c r="H193" s="222" t="s">
        <v>706</v>
      </c>
      <c r="I193" s="223" t="s">
        <v>706</v>
      </c>
      <c r="J193" s="223" t="s">
        <v>706</v>
      </c>
      <c r="K193" s="224">
        <v>0</v>
      </c>
      <c r="L193" s="225">
        <v>0</v>
      </c>
      <c r="M193" s="226">
        <f t="shared" si="2"/>
        <v>0</v>
      </c>
      <c r="N193" s="227"/>
    </row>
    <row r="194" spans="1:14" ht="75">
      <c r="A194" s="219" t="s">
        <v>706</v>
      </c>
      <c r="B194" s="219" t="s">
        <v>1304</v>
      </c>
      <c r="C194" s="174" t="s">
        <v>1098</v>
      </c>
      <c r="D194" s="174" t="s">
        <v>1305</v>
      </c>
      <c r="E194" s="176" t="s">
        <v>913</v>
      </c>
      <c r="F194" s="220">
        <v>48700</v>
      </c>
      <c r="G194" s="221">
        <v>0</v>
      </c>
      <c r="H194" s="222" t="s">
        <v>706</v>
      </c>
      <c r="I194" s="223" t="s">
        <v>706</v>
      </c>
      <c r="J194" s="223" t="s">
        <v>706</v>
      </c>
      <c r="K194" s="224">
        <v>0</v>
      </c>
      <c r="L194" s="225">
        <v>0</v>
      </c>
      <c r="M194" s="226">
        <f t="shared" si="2"/>
        <v>0</v>
      </c>
      <c r="N194" s="227"/>
    </row>
    <row r="195" spans="1:14" ht="75.75" thickBot="1">
      <c r="A195" s="219" t="s">
        <v>706</v>
      </c>
      <c r="B195" s="230" t="s">
        <v>1306</v>
      </c>
      <c r="C195" s="174" t="s">
        <v>1139</v>
      </c>
      <c r="D195" s="174" t="s">
        <v>1307</v>
      </c>
      <c r="E195" s="176" t="s">
        <v>913</v>
      </c>
      <c r="F195" s="220">
        <v>103700</v>
      </c>
      <c r="G195" s="221">
        <v>0</v>
      </c>
      <c r="H195" s="222" t="s">
        <v>706</v>
      </c>
      <c r="I195" s="223" t="s">
        <v>706</v>
      </c>
      <c r="J195" s="223" t="s">
        <v>706</v>
      </c>
      <c r="K195" s="224">
        <v>0</v>
      </c>
      <c r="L195" s="225">
        <v>0</v>
      </c>
      <c r="M195" s="226">
        <f t="shared" si="2"/>
        <v>0</v>
      </c>
      <c r="N195" s="227"/>
    </row>
    <row r="196" spans="1:14" ht="16.5" thickBot="1">
      <c r="A196" s="235"/>
      <c r="B196" s="236"/>
      <c r="C196" s="237"/>
      <c r="D196" s="238"/>
      <c r="E196" s="239" t="s">
        <v>564</v>
      </c>
      <c r="F196" s="240">
        <f>SUM(F8:F195)</f>
        <v>56393900.620000005</v>
      </c>
      <c r="G196" s="241">
        <f>SUM(G8:G195)</f>
        <v>67380574</v>
      </c>
      <c r="H196" s="242"/>
      <c r="I196" s="243"/>
      <c r="J196" s="243"/>
      <c r="K196" s="241">
        <f>SUM(K8:K195)</f>
        <v>20720163.130000003</v>
      </c>
      <c r="L196" s="240">
        <f>SUM(L8:L195)</f>
        <v>46660410.870000005</v>
      </c>
      <c r="M196" s="240">
        <f>SUM(M8:M195)</f>
        <v>-7.0940586738288403E-11</v>
      </c>
      <c r="N196" s="244"/>
    </row>
  </sheetData>
  <mergeCells count="17">
    <mergeCell ref="K5:K7"/>
    <mergeCell ref="L5:L7"/>
    <mergeCell ref="M5:M7"/>
    <mergeCell ref="N5:N7"/>
    <mergeCell ref="E5:E7"/>
    <mergeCell ref="F5:F7"/>
    <mergeCell ref="G5:G7"/>
    <mergeCell ref="H5:H7"/>
    <mergeCell ref="I5:I7"/>
    <mergeCell ref="J5:J7"/>
    <mergeCell ref="C1:D1"/>
    <mergeCell ref="C2:D2"/>
    <mergeCell ref="C3:D3"/>
    <mergeCell ref="A5:A7"/>
    <mergeCell ref="B5:B7"/>
    <mergeCell ref="C5:C7"/>
    <mergeCell ref="D5:D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8"/>
  <sheetViews>
    <sheetView workbookViewId="0"/>
  </sheetViews>
  <sheetFormatPr defaultRowHeight="15"/>
  <cols>
    <col min="2" max="2" width="10.42578125" customWidth="1"/>
  </cols>
  <sheetData>
    <row r="1" spans="1:14" ht="50.25" customHeight="1">
      <c r="A1" s="205"/>
      <c r="B1" s="206" t="s">
        <v>80</v>
      </c>
      <c r="C1" s="472" t="str">
        <f>+'[2]Template Mar 2018'!C1:D1</f>
        <v>Texas Department of Criminal Justice - 696</v>
      </c>
      <c r="D1" s="473"/>
      <c r="E1" s="207"/>
      <c r="F1" s="205"/>
      <c r="G1" s="205"/>
      <c r="H1" s="205"/>
      <c r="I1" s="209"/>
      <c r="J1" s="205"/>
      <c r="K1" s="205"/>
      <c r="L1" s="205"/>
      <c r="M1" s="205"/>
      <c r="N1" s="205"/>
    </row>
    <row r="2" spans="1:14" ht="15.75">
      <c r="A2" s="205"/>
      <c r="B2" s="206" t="s">
        <v>82</v>
      </c>
      <c r="C2" s="504">
        <f>+'[2]Template Mar 2018'!C2:D2</f>
        <v>43174</v>
      </c>
      <c r="D2" s="505"/>
      <c r="E2" s="211"/>
      <c r="F2" s="205"/>
      <c r="G2" s="209"/>
      <c r="H2" s="213"/>
      <c r="I2" s="209"/>
      <c r="J2" s="209"/>
      <c r="K2" s="205"/>
      <c r="L2" s="205"/>
      <c r="M2" s="393"/>
      <c r="N2" s="205"/>
    </row>
    <row r="3" spans="1:14" ht="31.5">
      <c r="A3" s="205"/>
      <c r="B3" s="206" t="s">
        <v>83</v>
      </c>
      <c r="C3" s="472" t="str">
        <f>+'[2]Template Mar 2018'!C3:D3</f>
        <v>Jerry McGinty, Chief Financial Officer</v>
      </c>
      <c r="D3" s="473"/>
      <c r="E3" s="215"/>
      <c r="F3" s="205"/>
      <c r="G3" s="205"/>
      <c r="H3" s="205"/>
      <c r="I3" s="205"/>
      <c r="J3" s="205"/>
      <c r="K3" s="205"/>
      <c r="L3" s="205"/>
      <c r="M3" s="205"/>
      <c r="N3" s="205"/>
    </row>
    <row r="4" spans="1:14" ht="15.75">
      <c r="A4" s="205"/>
      <c r="B4" s="216"/>
      <c r="C4" s="217"/>
      <c r="D4" s="218"/>
      <c r="E4" s="218"/>
      <c r="F4" s="205"/>
      <c r="G4" s="205"/>
      <c r="H4" s="205"/>
      <c r="I4" s="205"/>
      <c r="J4" s="205"/>
      <c r="K4" s="205"/>
      <c r="L4" s="205"/>
      <c r="M4" s="205"/>
      <c r="N4" s="205"/>
    </row>
    <row r="5" spans="1:14">
      <c r="A5" s="506" t="s">
        <v>85</v>
      </c>
      <c r="B5" s="481" t="s">
        <v>2396</v>
      </c>
      <c r="C5" s="482"/>
      <c r="D5" s="482"/>
      <c r="E5" s="482"/>
      <c r="F5" s="482"/>
      <c r="G5" s="482"/>
      <c r="H5" s="482"/>
      <c r="I5" s="482"/>
      <c r="J5" s="482"/>
      <c r="K5" s="482"/>
      <c r="L5" s="482"/>
      <c r="M5" s="482"/>
      <c r="N5" s="483"/>
    </row>
    <row r="6" spans="1:14">
      <c r="A6" s="507"/>
      <c r="B6" s="484"/>
      <c r="C6" s="485"/>
      <c r="D6" s="485"/>
      <c r="E6" s="485"/>
      <c r="F6" s="485"/>
      <c r="G6" s="485"/>
      <c r="H6" s="485"/>
      <c r="I6" s="485"/>
      <c r="J6" s="485"/>
      <c r="K6" s="485"/>
      <c r="L6" s="485"/>
      <c r="M6" s="485"/>
      <c r="N6" s="486"/>
    </row>
    <row r="7" spans="1:14">
      <c r="A7" s="508"/>
      <c r="B7" s="487"/>
      <c r="C7" s="488"/>
      <c r="D7" s="488"/>
      <c r="E7" s="488"/>
      <c r="F7" s="488"/>
      <c r="G7" s="488"/>
      <c r="H7" s="488"/>
      <c r="I7" s="488"/>
      <c r="J7" s="488"/>
      <c r="K7" s="488"/>
      <c r="L7" s="488"/>
      <c r="M7" s="488"/>
      <c r="N7" s="489"/>
    </row>
    <row r="8" spans="1:14">
      <c r="A8" s="219">
        <v>15</v>
      </c>
      <c r="B8" s="517" t="s">
        <v>2412</v>
      </c>
      <c r="C8" s="518"/>
      <c r="D8" s="518"/>
      <c r="E8" s="518"/>
      <c r="F8" s="518"/>
      <c r="G8" s="518"/>
      <c r="H8" s="518"/>
      <c r="I8" s="518"/>
      <c r="J8" s="518"/>
      <c r="K8" s="518"/>
      <c r="L8" s="518"/>
      <c r="M8" s="518"/>
      <c r="N8" s="519"/>
    </row>
    <row r="9" spans="1:14">
      <c r="A9" s="219">
        <v>21</v>
      </c>
      <c r="B9" s="517" t="s">
        <v>2413</v>
      </c>
      <c r="C9" s="518"/>
      <c r="D9" s="518"/>
      <c r="E9" s="518"/>
      <c r="F9" s="518"/>
      <c r="G9" s="518"/>
      <c r="H9" s="518"/>
      <c r="I9" s="518"/>
      <c r="J9" s="518"/>
      <c r="K9" s="518"/>
      <c r="L9" s="518"/>
      <c r="M9" s="518"/>
      <c r="N9" s="519"/>
    </row>
    <row r="10" spans="1:14">
      <c r="A10" s="219">
        <v>31</v>
      </c>
      <c r="B10" s="517" t="s">
        <v>2414</v>
      </c>
      <c r="C10" s="518"/>
      <c r="D10" s="518"/>
      <c r="E10" s="518"/>
      <c r="F10" s="518"/>
      <c r="G10" s="518"/>
      <c r="H10" s="518"/>
      <c r="I10" s="518"/>
      <c r="J10" s="518"/>
      <c r="K10" s="518"/>
      <c r="L10" s="518"/>
      <c r="M10" s="518"/>
      <c r="N10" s="519"/>
    </row>
    <row r="11" spans="1:14">
      <c r="A11" s="219">
        <v>34</v>
      </c>
      <c r="B11" s="517" t="s">
        <v>2415</v>
      </c>
      <c r="C11" s="518"/>
      <c r="D11" s="518"/>
      <c r="E11" s="518"/>
      <c r="F11" s="518"/>
      <c r="G11" s="518"/>
      <c r="H11" s="518"/>
      <c r="I11" s="518"/>
      <c r="J11" s="518"/>
      <c r="K11" s="518"/>
      <c r="L11" s="518"/>
      <c r="M11" s="518"/>
      <c r="N11" s="519"/>
    </row>
    <row r="12" spans="1:14">
      <c r="A12" s="219">
        <v>40</v>
      </c>
      <c r="B12" s="517" t="s">
        <v>2416</v>
      </c>
      <c r="C12" s="518"/>
      <c r="D12" s="518"/>
      <c r="E12" s="518"/>
      <c r="F12" s="518"/>
      <c r="G12" s="518"/>
      <c r="H12" s="518"/>
      <c r="I12" s="518"/>
      <c r="J12" s="518"/>
      <c r="K12" s="518"/>
      <c r="L12" s="518"/>
      <c r="M12" s="518"/>
      <c r="N12" s="519"/>
    </row>
    <row r="13" spans="1:14">
      <c r="A13" s="219">
        <v>46</v>
      </c>
      <c r="B13" s="517" t="s">
        <v>2417</v>
      </c>
      <c r="C13" s="518"/>
      <c r="D13" s="518"/>
      <c r="E13" s="518"/>
      <c r="F13" s="518"/>
      <c r="G13" s="518"/>
      <c r="H13" s="518"/>
      <c r="I13" s="518"/>
      <c r="J13" s="518"/>
      <c r="K13" s="518"/>
      <c r="L13" s="518"/>
      <c r="M13" s="518"/>
      <c r="N13" s="519"/>
    </row>
    <row r="14" spans="1:14">
      <c r="A14" s="219">
        <v>47</v>
      </c>
      <c r="B14" s="517" t="s">
        <v>2418</v>
      </c>
      <c r="C14" s="518"/>
      <c r="D14" s="518"/>
      <c r="E14" s="518"/>
      <c r="F14" s="518"/>
      <c r="G14" s="518"/>
      <c r="H14" s="518"/>
      <c r="I14" s="518"/>
      <c r="J14" s="518"/>
      <c r="K14" s="518"/>
      <c r="L14" s="518"/>
      <c r="M14" s="518"/>
      <c r="N14" s="519"/>
    </row>
    <row r="15" spans="1:14">
      <c r="A15" s="219">
        <v>49</v>
      </c>
      <c r="B15" s="517" t="s">
        <v>2419</v>
      </c>
      <c r="C15" s="518"/>
      <c r="D15" s="518"/>
      <c r="E15" s="518"/>
      <c r="F15" s="518"/>
      <c r="G15" s="518"/>
      <c r="H15" s="518"/>
      <c r="I15" s="518"/>
      <c r="J15" s="518"/>
      <c r="K15" s="518"/>
      <c r="L15" s="518"/>
      <c r="M15" s="518"/>
      <c r="N15" s="519"/>
    </row>
    <row r="16" spans="1:14">
      <c r="A16" s="219">
        <v>57</v>
      </c>
      <c r="B16" s="517" t="s">
        <v>2420</v>
      </c>
      <c r="C16" s="518"/>
      <c r="D16" s="518"/>
      <c r="E16" s="518"/>
      <c r="F16" s="518"/>
      <c r="G16" s="518"/>
      <c r="H16" s="518"/>
      <c r="I16" s="518"/>
      <c r="J16" s="518"/>
      <c r="K16" s="518"/>
      <c r="L16" s="518"/>
      <c r="M16" s="518"/>
      <c r="N16" s="519"/>
    </row>
    <row r="17" spans="1:14">
      <c r="A17" s="219">
        <v>58</v>
      </c>
      <c r="B17" s="517" t="s">
        <v>2421</v>
      </c>
      <c r="C17" s="518"/>
      <c r="D17" s="518"/>
      <c r="E17" s="518"/>
      <c r="F17" s="518"/>
      <c r="G17" s="518"/>
      <c r="H17" s="518"/>
      <c r="I17" s="518"/>
      <c r="J17" s="518"/>
      <c r="K17" s="518"/>
      <c r="L17" s="518"/>
      <c r="M17" s="518"/>
      <c r="N17" s="519"/>
    </row>
    <row r="18" spans="1:14">
      <c r="A18" s="219">
        <v>61</v>
      </c>
      <c r="B18" s="517" t="s">
        <v>2422</v>
      </c>
      <c r="C18" s="518"/>
      <c r="D18" s="518"/>
      <c r="E18" s="518"/>
      <c r="F18" s="518"/>
      <c r="G18" s="518"/>
      <c r="H18" s="518"/>
      <c r="I18" s="518"/>
      <c r="J18" s="518"/>
      <c r="K18" s="518"/>
      <c r="L18" s="518"/>
      <c r="M18" s="518"/>
      <c r="N18" s="519"/>
    </row>
    <row r="19" spans="1:14">
      <c r="A19" s="219">
        <v>63</v>
      </c>
      <c r="B19" s="517" t="s">
        <v>2423</v>
      </c>
      <c r="C19" s="518"/>
      <c r="D19" s="518"/>
      <c r="E19" s="518"/>
      <c r="F19" s="518"/>
      <c r="G19" s="518"/>
      <c r="H19" s="518"/>
      <c r="I19" s="518"/>
      <c r="J19" s="518"/>
      <c r="K19" s="518"/>
      <c r="L19" s="518"/>
      <c r="M19" s="518"/>
      <c r="N19" s="519"/>
    </row>
    <row r="20" spans="1:14">
      <c r="A20" s="219">
        <v>64</v>
      </c>
      <c r="B20" s="517" t="s">
        <v>2424</v>
      </c>
      <c r="C20" s="518"/>
      <c r="D20" s="518"/>
      <c r="E20" s="518"/>
      <c r="F20" s="518"/>
      <c r="G20" s="518"/>
      <c r="H20" s="518"/>
      <c r="I20" s="518"/>
      <c r="J20" s="518"/>
      <c r="K20" s="518"/>
      <c r="L20" s="518"/>
      <c r="M20" s="518"/>
      <c r="N20" s="519"/>
    </row>
    <row r="21" spans="1:14">
      <c r="A21" s="219">
        <v>68</v>
      </c>
      <c r="B21" s="517" t="s">
        <v>2425</v>
      </c>
      <c r="C21" s="518"/>
      <c r="D21" s="518"/>
      <c r="E21" s="518"/>
      <c r="F21" s="518"/>
      <c r="G21" s="518"/>
      <c r="H21" s="518"/>
      <c r="I21" s="518"/>
      <c r="J21" s="518"/>
      <c r="K21" s="518"/>
      <c r="L21" s="518"/>
      <c r="M21" s="518"/>
      <c r="N21" s="519"/>
    </row>
    <row r="22" spans="1:14">
      <c r="A22" s="219">
        <v>69</v>
      </c>
      <c r="B22" s="517" t="s">
        <v>2425</v>
      </c>
      <c r="C22" s="518"/>
      <c r="D22" s="518"/>
      <c r="E22" s="518"/>
      <c r="F22" s="518"/>
      <c r="G22" s="518"/>
      <c r="H22" s="518"/>
      <c r="I22" s="518"/>
      <c r="J22" s="518"/>
      <c r="K22" s="518"/>
      <c r="L22" s="518"/>
      <c r="M22" s="518"/>
      <c r="N22" s="519"/>
    </row>
    <row r="23" spans="1:14">
      <c r="A23" s="219">
        <v>73</v>
      </c>
      <c r="B23" s="517" t="s">
        <v>2426</v>
      </c>
      <c r="C23" s="518"/>
      <c r="D23" s="518"/>
      <c r="E23" s="518"/>
      <c r="F23" s="518"/>
      <c r="G23" s="518"/>
      <c r="H23" s="518"/>
      <c r="I23" s="518"/>
      <c r="J23" s="518"/>
      <c r="K23" s="518"/>
      <c r="L23" s="518"/>
      <c r="M23" s="518"/>
      <c r="N23" s="519"/>
    </row>
    <row r="24" spans="1:14">
      <c r="A24" s="219">
        <v>76</v>
      </c>
      <c r="B24" s="517" t="s">
        <v>2426</v>
      </c>
      <c r="C24" s="518"/>
      <c r="D24" s="518"/>
      <c r="E24" s="518"/>
      <c r="F24" s="518"/>
      <c r="G24" s="518"/>
      <c r="H24" s="518"/>
      <c r="I24" s="518"/>
      <c r="J24" s="518"/>
      <c r="K24" s="518"/>
      <c r="L24" s="518"/>
      <c r="M24" s="518"/>
      <c r="N24" s="519"/>
    </row>
    <row r="25" spans="1:14">
      <c r="A25" s="219">
        <v>77</v>
      </c>
      <c r="B25" s="517" t="s">
        <v>2427</v>
      </c>
      <c r="C25" s="518"/>
      <c r="D25" s="518"/>
      <c r="E25" s="518"/>
      <c r="F25" s="518"/>
      <c r="G25" s="518"/>
      <c r="H25" s="518"/>
      <c r="I25" s="518"/>
      <c r="J25" s="518"/>
      <c r="K25" s="518"/>
      <c r="L25" s="518"/>
      <c r="M25" s="518"/>
      <c r="N25" s="519"/>
    </row>
    <row r="26" spans="1:14">
      <c r="A26" s="219">
        <v>84</v>
      </c>
      <c r="B26" s="517" t="s">
        <v>2428</v>
      </c>
      <c r="C26" s="518"/>
      <c r="D26" s="518"/>
      <c r="E26" s="518"/>
      <c r="F26" s="518"/>
      <c r="G26" s="518"/>
      <c r="H26" s="518"/>
      <c r="I26" s="518"/>
      <c r="J26" s="518"/>
      <c r="K26" s="518"/>
      <c r="L26" s="518"/>
      <c r="M26" s="518"/>
      <c r="N26" s="519"/>
    </row>
    <row r="27" spans="1:14">
      <c r="A27" s="219">
        <v>85</v>
      </c>
      <c r="B27" s="517" t="s">
        <v>2428</v>
      </c>
      <c r="C27" s="518"/>
      <c r="D27" s="518"/>
      <c r="E27" s="518"/>
      <c r="F27" s="518"/>
      <c r="G27" s="518"/>
      <c r="H27" s="518"/>
      <c r="I27" s="518"/>
      <c r="J27" s="518"/>
      <c r="K27" s="518"/>
      <c r="L27" s="518"/>
      <c r="M27" s="518"/>
      <c r="N27" s="519"/>
    </row>
    <row r="28" spans="1:14">
      <c r="A28" s="219">
        <v>90</v>
      </c>
      <c r="B28" s="517" t="s">
        <v>2429</v>
      </c>
      <c r="C28" s="518"/>
      <c r="D28" s="518"/>
      <c r="E28" s="518"/>
      <c r="F28" s="518"/>
      <c r="G28" s="518"/>
      <c r="H28" s="518"/>
      <c r="I28" s="518"/>
      <c r="J28" s="518"/>
      <c r="K28" s="518"/>
      <c r="L28" s="518"/>
      <c r="M28" s="518"/>
      <c r="N28" s="519"/>
    </row>
    <row r="29" spans="1:14">
      <c r="A29" s="219">
        <v>92</v>
      </c>
      <c r="B29" s="517" t="s">
        <v>2430</v>
      </c>
      <c r="C29" s="518"/>
      <c r="D29" s="518"/>
      <c r="E29" s="518"/>
      <c r="F29" s="518"/>
      <c r="G29" s="518"/>
      <c r="H29" s="518"/>
      <c r="I29" s="518"/>
      <c r="J29" s="518"/>
      <c r="K29" s="518"/>
      <c r="L29" s="518"/>
      <c r="M29" s="518"/>
      <c r="N29" s="519"/>
    </row>
    <row r="30" spans="1:14">
      <c r="A30" s="219">
        <v>95</v>
      </c>
      <c r="B30" s="517" t="s">
        <v>2431</v>
      </c>
      <c r="C30" s="518"/>
      <c r="D30" s="518"/>
      <c r="E30" s="518"/>
      <c r="F30" s="518"/>
      <c r="G30" s="518"/>
      <c r="H30" s="518"/>
      <c r="I30" s="518"/>
      <c r="J30" s="518"/>
      <c r="K30" s="518"/>
      <c r="L30" s="518"/>
      <c r="M30" s="518"/>
      <c r="N30" s="519"/>
    </row>
    <row r="31" spans="1:14">
      <c r="A31" s="219">
        <v>102</v>
      </c>
      <c r="B31" s="517" t="s">
        <v>2432</v>
      </c>
      <c r="C31" s="518"/>
      <c r="D31" s="518"/>
      <c r="E31" s="518"/>
      <c r="F31" s="518"/>
      <c r="G31" s="518"/>
      <c r="H31" s="518"/>
      <c r="I31" s="518"/>
      <c r="J31" s="518"/>
      <c r="K31" s="518"/>
      <c r="L31" s="518"/>
      <c r="M31" s="518"/>
      <c r="N31" s="519"/>
    </row>
    <row r="32" spans="1:14">
      <c r="A32" s="219">
        <v>103</v>
      </c>
      <c r="B32" s="517" t="s">
        <v>2433</v>
      </c>
      <c r="C32" s="518"/>
      <c r="D32" s="518"/>
      <c r="E32" s="518"/>
      <c r="F32" s="518"/>
      <c r="G32" s="518"/>
      <c r="H32" s="518"/>
      <c r="I32" s="518"/>
      <c r="J32" s="518"/>
      <c r="K32" s="518"/>
      <c r="L32" s="518"/>
      <c r="M32" s="518"/>
      <c r="N32" s="519"/>
    </row>
    <row r="33" spans="1:14">
      <c r="A33" s="219">
        <v>106</v>
      </c>
      <c r="B33" s="517" t="s">
        <v>2434</v>
      </c>
      <c r="C33" s="518"/>
      <c r="D33" s="518"/>
      <c r="E33" s="518"/>
      <c r="F33" s="518"/>
      <c r="G33" s="518"/>
      <c r="H33" s="518"/>
      <c r="I33" s="518"/>
      <c r="J33" s="518"/>
      <c r="K33" s="518"/>
      <c r="L33" s="518"/>
      <c r="M33" s="518"/>
      <c r="N33" s="519"/>
    </row>
    <row r="34" spans="1:14">
      <c r="A34" s="219">
        <v>109</v>
      </c>
      <c r="B34" s="517" t="s">
        <v>2420</v>
      </c>
      <c r="C34" s="518"/>
      <c r="D34" s="518"/>
      <c r="E34" s="518"/>
      <c r="F34" s="518"/>
      <c r="G34" s="518"/>
      <c r="H34" s="518"/>
      <c r="I34" s="518"/>
      <c r="J34" s="518"/>
      <c r="K34" s="518"/>
      <c r="L34" s="518"/>
      <c r="M34" s="518"/>
      <c r="N34" s="519"/>
    </row>
    <row r="35" spans="1:14">
      <c r="A35" s="219">
        <v>112</v>
      </c>
      <c r="B35" s="517" t="s">
        <v>2435</v>
      </c>
      <c r="C35" s="518"/>
      <c r="D35" s="518"/>
      <c r="E35" s="518"/>
      <c r="F35" s="518"/>
      <c r="G35" s="518"/>
      <c r="H35" s="518"/>
      <c r="I35" s="518"/>
      <c r="J35" s="518"/>
      <c r="K35" s="518"/>
      <c r="L35" s="518"/>
      <c r="M35" s="518"/>
      <c r="N35" s="519"/>
    </row>
    <row r="36" spans="1:14">
      <c r="A36" s="219">
        <v>119</v>
      </c>
      <c r="B36" s="517" t="s">
        <v>2436</v>
      </c>
      <c r="C36" s="518"/>
      <c r="D36" s="518"/>
      <c r="E36" s="518"/>
      <c r="F36" s="518"/>
      <c r="G36" s="518"/>
      <c r="H36" s="518"/>
      <c r="I36" s="518"/>
      <c r="J36" s="518"/>
      <c r="K36" s="518"/>
      <c r="L36" s="518"/>
      <c r="M36" s="518"/>
      <c r="N36" s="519"/>
    </row>
    <row r="37" spans="1:14">
      <c r="A37" s="219">
        <v>120</v>
      </c>
      <c r="B37" s="517" t="s">
        <v>2420</v>
      </c>
      <c r="C37" s="518"/>
      <c r="D37" s="518"/>
      <c r="E37" s="518"/>
      <c r="F37" s="518"/>
      <c r="G37" s="518"/>
      <c r="H37" s="518"/>
      <c r="I37" s="518"/>
      <c r="J37" s="518"/>
      <c r="K37" s="518"/>
      <c r="L37" s="518"/>
      <c r="M37" s="518"/>
      <c r="N37" s="519"/>
    </row>
    <row r="38" spans="1:14">
      <c r="A38" s="219">
        <v>121</v>
      </c>
      <c r="B38" s="517" t="s">
        <v>2437</v>
      </c>
      <c r="C38" s="518"/>
      <c r="D38" s="518"/>
      <c r="E38" s="518"/>
      <c r="F38" s="518"/>
      <c r="G38" s="518"/>
      <c r="H38" s="518"/>
      <c r="I38" s="518"/>
      <c r="J38" s="518"/>
      <c r="K38" s="518"/>
      <c r="L38" s="518"/>
      <c r="M38" s="518"/>
      <c r="N38" s="519"/>
    </row>
    <row r="39" spans="1:14">
      <c r="A39" s="219">
        <v>122</v>
      </c>
      <c r="B39" s="517" t="s">
        <v>2438</v>
      </c>
      <c r="C39" s="518"/>
      <c r="D39" s="518"/>
      <c r="E39" s="518"/>
      <c r="F39" s="518"/>
      <c r="G39" s="518"/>
      <c r="H39" s="518"/>
      <c r="I39" s="518"/>
      <c r="J39" s="518"/>
      <c r="K39" s="518"/>
      <c r="L39" s="518"/>
      <c r="M39" s="518"/>
      <c r="N39" s="519"/>
    </row>
    <row r="40" spans="1:14">
      <c r="A40" s="219">
        <v>123</v>
      </c>
      <c r="B40" s="517" t="s">
        <v>2439</v>
      </c>
      <c r="C40" s="518"/>
      <c r="D40" s="518"/>
      <c r="E40" s="518"/>
      <c r="F40" s="518"/>
      <c r="G40" s="518"/>
      <c r="H40" s="518"/>
      <c r="I40" s="518"/>
      <c r="J40" s="518"/>
      <c r="K40" s="518"/>
      <c r="L40" s="518"/>
      <c r="M40" s="518"/>
      <c r="N40" s="519"/>
    </row>
    <row r="41" spans="1:14">
      <c r="A41" s="219">
        <v>125</v>
      </c>
      <c r="B41" s="517" t="s">
        <v>2440</v>
      </c>
      <c r="C41" s="518"/>
      <c r="D41" s="518"/>
      <c r="E41" s="518"/>
      <c r="F41" s="518"/>
      <c r="G41" s="518"/>
      <c r="H41" s="518"/>
      <c r="I41" s="518"/>
      <c r="J41" s="518"/>
      <c r="K41" s="518"/>
      <c r="L41" s="518"/>
      <c r="M41" s="518"/>
      <c r="N41" s="519"/>
    </row>
    <row r="42" spans="1:14">
      <c r="A42" s="219">
        <v>126</v>
      </c>
      <c r="B42" s="517" t="s">
        <v>2441</v>
      </c>
      <c r="C42" s="518"/>
      <c r="D42" s="518"/>
      <c r="E42" s="518"/>
      <c r="F42" s="518"/>
      <c r="G42" s="518"/>
      <c r="H42" s="518"/>
      <c r="I42" s="518"/>
      <c r="J42" s="518"/>
      <c r="K42" s="518"/>
      <c r="L42" s="518"/>
      <c r="M42" s="518"/>
      <c r="N42" s="519"/>
    </row>
    <row r="43" spans="1:14">
      <c r="A43" s="219">
        <v>127</v>
      </c>
      <c r="B43" s="517" t="s">
        <v>2442</v>
      </c>
      <c r="C43" s="518"/>
      <c r="D43" s="518"/>
      <c r="E43" s="518"/>
      <c r="F43" s="518"/>
      <c r="G43" s="518"/>
      <c r="H43" s="518"/>
      <c r="I43" s="518"/>
      <c r="J43" s="518"/>
      <c r="K43" s="518"/>
      <c r="L43" s="518"/>
      <c r="M43" s="518"/>
      <c r="N43" s="519"/>
    </row>
    <row r="44" spans="1:14">
      <c r="A44" s="219">
        <v>131</v>
      </c>
      <c r="B44" s="517" t="s">
        <v>2443</v>
      </c>
      <c r="C44" s="518"/>
      <c r="D44" s="518"/>
      <c r="E44" s="518"/>
      <c r="F44" s="518"/>
      <c r="G44" s="518"/>
      <c r="H44" s="518"/>
      <c r="I44" s="518"/>
      <c r="J44" s="518"/>
      <c r="K44" s="518"/>
      <c r="L44" s="518"/>
      <c r="M44" s="518"/>
      <c r="N44" s="519"/>
    </row>
    <row r="45" spans="1:14">
      <c r="A45" s="219">
        <v>132</v>
      </c>
      <c r="B45" s="517" t="s">
        <v>2444</v>
      </c>
      <c r="C45" s="518"/>
      <c r="D45" s="518"/>
      <c r="E45" s="518"/>
      <c r="F45" s="518"/>
      <c r="G45" s="518"/>
      <c r="H45" s="518"/>
      <c r="I45" s="518"/>
      <c r="J45" s="518"/>
      <c r="K45" s="518"/>
      <c r="L45" s="518"/>
      <c r="M45" s="518"/>
      <c r="N45" s="519"/>
    </row>
    <row r="46" spans="1:14">
      <c r="A46" s="219">
        <v>133</v>
      </c>
      <c r="B46" s="517" t="s">
        <v>2445</v>
      </c>
      <c r="C46" s="518"/>
      <c r="D46" s="518"/>
      <c r="E46" s="518"/>
      <c r="F46" s="518"/>
      <c r="G46" s="518"/>
      <c r="H46" s="518"/>
      <c r="I46" s="518"/>
      <c r="J46" s="518"/>
      <c r="K46" s="518"/>
      <c r="L46" s="518"/>
      <c r="M46" s="518"/>
      <c r="N46" s="519"/>
    </row>
    <row r="47" spans="1:14">
      <c r="A47" s="219">
        <v>136</v>
      </c>
      <c r="B47" s="517" t="s">
        <v>2446</v>
      </c>
      <c r="C47" s="518"/>
      <c r="D47" s="518"/>
      <c r="E47" s="518"/>
      <c r="F47" s="518"/>
      <c r="G47" s="518"/>
      <c r="H47" s="518"/>
      <c r="I47" s="518"/>
      <c r="J47" s="518"/>
      <c r="K47" s="518"/>
      <c r="L47" s="518"/>
      <c r="M47" s="518"/>
      <c r="N47" s="519"/>
    </row>
    <row r="48" spans="1:14">
      <c r="A48" s="219">
        <v>139</v>
      </c>
      <c r="B48" s="517" t="s">
        <v>2447</v>
      </c>
      <c r="C48" s="518"/>
      <c r="D48" s="518"/>
      <c r="E48" s="518"/>
      <c r="F48" s="518"/>
      <c r="G48" s="518"/>
      <c r="H48" s="518"/>
      <c r="I48" s="518"/>
      <c r="J48" s="518"/>
      <c r="K48" s="518"/>
      <c r="L48" s="518"/>
      <c r="M48" s="518"/>
      <c r="N48" s="519"/>
    </row>
    <row r="49" spans="1:14">
      <c r="A49" s="219">
        <v>145</v>
      </c>
      <c r="B49" s="517" t="s">
        <v>2448</v>
      </c>
      <c r="C49" s="518"/>
      <c r="D49" s="518"/>
      <c r="E49" s="518"/>
      <c r="F49" s="518"/>
      <c r="G49" s="518"/>
      <c r="H49" s="518"/>
      <c r="I49" s="518"/>
      <c r="J49" s="518"/>
      <c r="K49" s="518"/>
      <c r="L49" s="518"/>
      <c r="M49" s="518"/>
      <c r="N49" s="519"/>
    </row>
    <row r="50" spans="1:14">
      <c r="A50" s="219">
        <v>146</v>
      </c>
      <c r="B50" s="517" t="s">
        <v>2449</v>
      </c>
      <c r="C50" s="518"/>
      <c r="D50" s="518"/>
      <c r="E50" s="518"/>
      <c r="F50" s="518"/>
      <c r="G50" s="518"/>
      <c r="H50" s="518"/>
      <c r="I50" s="518"/>
      <c r="J50" s="518"/>
      <c r="K50" s="518"/>
      <c r="L50" s="518"/>
      <c r="M50" s="518"/>
      <c r="N50" s="519"/>
    </row>
    <row r="51" spans="1:14">
      <c r="A51" s="219">
        <v>155</v>
      </c>
      <c r="B51" s="517" t="s">
        <v>2450</v>
      </c>
      <c r="C51" s="518"/>
      <c r="D51" s="518"/>
      <c r="E51" s="518"/>
      <c r="F51" s="518"/>
      <c r="G51" s="518"/>
      <c r="H51" s="518"/>
      <c r="I51" s="518"/>
      <c r="J51" s="518"/>
      <c r="K51" s="518"/>
      <c r="L51" s="518"/>
      <c r="M51" s="518"/>
      <c r="N51" s="519"/>
    </row>
    <row r="52" spans="1:14">
      <c r="A52" s="219">
        <v>161</v>
      </c>
      <c r="B52" s="517" t="s">
        <v>2451</v>
      </c>
      <c r="C52" s="518"/>
      <c r="D52" s="518"/>
      <c r="E52" s="518"/>
      <c r="F52" s="518"/>
      <c r="G52" s="518"/>
      <c r="H52" s="518"/>
      <c r="I52" s="518"/>
      <c r="J52" s="518"/>
      <c r="K52" s="518"/>
      <c r="L52" s="518"/>
      <c r="M52" s="518"/>
      <c r="N52" s="519"/>
    </row>
    <row r="53" spans="1:14">
      <c r="A53" s="219">
        <v>162</v>
      </c>
      <c r="B53" s="517" t="s">
        <v>2452</v>
      </c>
      <c r="C53" s="518"/>
      <c r="D53" s="518"/>
      <c r="E53" s="518"/>
      <c r="F53" s="518"/>
      <c r="G53" s="518"/>
      <c r="H53" s="518"/>
      <c r="I53" s="518"/>
      <c r="J53" s="518"/>
      <c r="K53" s="518"/>
      <c r="L53" s="518"/>
      <c r="M53" s="518"/>
      <c r="N53" s="519"/>
    </row>
    <row r="54" spans="1:14">
      <c r="A54" s="219">
        <v>163</v>
      </c>
      <c r="B54" s="517" t="s">
        <v>2453</v>
      </c>
      <c r="C54" s="518"/>
      <c r="D54" s="518"/>
      <c r="E54" s="518"/>
      <c r="F54" s="518"/>
      <c r="G54" s="518"/>
      <c r="H54" s="518"/>
      <c r="I54" s="518"/>
      <c r="J54" s="518"/>
      <c r="K54" s="518"/>
      <c r="L54" s="518"/>
      <c r="M54" s="518"/>
      <c r="N54" s="519"/>
    </row>
    <row r="55" spans="1:14">
      <c r="A55" s="219">
        <v>164</v>
      </c>
      <c r="B55" s="517" t="s">
        <v>2454</v>
      </c>
      <c r="C55" s="518"/>
      <c r="D55" s="518"/>
      <c r="E55" s="518"/>
      <c r="F55" s="518"/>
      <c r="G55" s="518"/>
      <c r="H55" s="518"/>
      <c r="I55" s="518"/>
      <c r="J55" s="518"/>
      <c r="K55" s="518"/>
      <c r="L55" s="518"/>
      <c r="M55" s="518"/>
      <c r="N55" s="519"/>
    </row>
    <row r="56" spans="1:14">
      <c r="A56" s="219">
        <v>165</v>
      </c>
      <c r="B56" s="517" t="s">
        <v>2455</v>
      </c>
      <c r="C56" s="518"/>
      <c r="D56" s="518"/>
      <c r="E56" s="518"/>
      <c r="F56" s="518"/>
      <c r="G56" s="518"/>
      <c r="H56" s="518"/>
      <c r="I56" s="518"/>
      <c r="J56" s="518"/>
      <c r="K56" s="518"/>
      <c r="L56" s="518"/>
      <c r="M56" s="518"/>
      <c r="N56" s="519"/>
    </row>
    <row r="57" spans="1:14">
      <c r="A57" s="219">
        <v>166</v>
      </c>
      <c r="B57" s="517" t="s">
        <v>2456</v>
      </c>
      <c r="C57" s="518"/>
      <c r="D57" s="518"/>
      <c r="E57" s="518"/>
      <c r="F57" s="518"/>
      <c r="G57" s="518"/>
      <c r="H57" s="518"/>
      <c r="I57" s="518"/>
      <c r="J57" s="518"/>
      <c r="K57" s="518"/>
      <c r="L57" s="518"/>
      <c r="M57" s="518"/>
      <c r="N57" s="519"/>
    </row>
    <row r="58" spans="1:14">
      <c r="A58" s="219">
        <v>167</v>
      </c>
      <c r="B58" s="517" t="s">
        <v>2457</v>
      </c>
      <c r="C58" s="518"/>
      <c r="D58" s="518"/>
      <c r="E58" s="518"/>
      <c r="F58" s="518"/>
      <c r="G58" s="518"/>
      <c r="H58" s="518"/>
      <c r="I58" s="518"/>
      <c r="J58" s="518"/>
      <c r="K58" s="518"/>
      <c r="L58" s="518"/>
      <c r="M58" s="518"/>
      <c r="N58" s="519"/>
    </row>
    <row r="59" spans="1:14">
      <c r="A59" s="219">
        <v>168</v>
      </c>
      <c r="B59" s="517" t="s">
        <v>2458</v>
      </c>
      <c r="C59" s="518"/>
      <c r="D59" s="518"/>
      <c r="E59" s="518"/>
      <c r="F59" s="518"/>
      <c r="G59" s="518"/>
      <c r="H59" s="518"/>
      <c r="I59" s="518"/>
      <c r="J59" s="518"/>
      <c r="K59" s="518"/>
      <c r="L59" s="518"/>
      <c r="M59" s="518"/>
      <c r="N59" s="519"/>
    </row>
    <row r="60" spans="1:14">
      <c r="A60" s="219">
        <v>169</v>
      </c>
      <c r="B60" s="517" t="s">
        <v>2459</v>
      </c>
      <c r="C60" s="518"/>
      <c r="D60" s="518"/>
      <c r="E60" s="518"/>
      <c r="F60" s="518"/>
      <c r="G60" s="518"/>
      <c r="H60" s="518"/>
      <c r="I60" s="518"/>
      <c r="J60" s="518"/>
      <c r="K60" s="518"/>
      <c r="L60" s="518"/>
      <c r="M60" s="518"/>
      <c r="N60" s="519"/>
    </row>
    <row r="61" spans="1:14">
      <c r="A61" s="219">
        <v>170</v>
      </c>
      <c r="B61" s="517" t="s">
        <v>2460</v>
      </c>
      <c r="C61" s="518"/>
      <c r="D61" s="518"/>
      <c r="E61" s="518"/>
      <c r="F61" s="518"/>
      <c r="G61" s="518"/>
      <c r="H61" s="518"/>
      <c r="I61" s="518"/>
      <c r="J61" s="518"/>
      <c r="K61" s="518"/>
      <c r="L61" s="518"/>
      <c r="M61" s="518"/>
      <c r="N61" s="519"/>
    </row>
    <row r="62" spans="1:14">
      <c r="A62" s="219">
        <v>171</v>
      </c>
      <c r="B62" s="517" t="s">
        <v>2461</v>
      </c>
      <c r="C62" s="518"/>
      <c r="D62" s="518"/>
      <c r="E62" s="518"/>
      <c r="F62" s="518"/>
      <c r="G62" s="518"/>
      <c r="H62" s="518"/>
      <c r="I62" s="518"/>
      <c r="J62" s="518"/>
      <c r="K62" s="518"/>
      <c r="L62" s="518"/>
      <c r="M62" s="518"/>
      <c r="N62" s="519"/>
    </row>
    <row r="63" spans="1:14">
      <c r="A63" s="219">
        <v>172</v>
      </c>
      <c r="B63" s="517" t="s">
        <v>2462</v>
      </c>
      <c r="C63" s="518"/>
      <c r="D63" s="518"/>
      <c r="E63" s="518"/>
      <c r="F63" s="518"/>
      <c r="G63" s="518"/>
      <c r="H63" s="518"/>
      <c r="I63" s="518"/>
      <c r="J63" s="518"/>
      <c r="K63" s="518"/>
      <c r="L63" s="518"/>
      <c r="M63" s="518"/>
      <c r="N63" s="519"/>
    </row>
    <row r="64" spans="1:14">
      <c r="A64" s="219">
        <v>173</v>
      </c>
      <c r="B64" s="517" t="s">
        <v>2463</v>
      </c>
      <c r="C64" s="518"/>
      <c r="D64" s="518"/>
      <c r="E64" s="518"/>
      <c r="F64" s="518"/>
      <c r="G64" s="518"/>
      <c r="H64" s="518"/>
      <c r="I64" s="518"/>
      <c r="J64" s="518"/>
      <c r="K64" s="518"/>
      <c r="L64" s="518"/>
      <c r="M64" s="518"/>
      <c r="N64" s="519"/>
    </row>
    <row r="65" spans="1:14">
      <c r="A65" s="219">
        <v>174</v>
      </c>
      <c r="B65" s="517" t="s">
        <v>2464</v>
      </c>
      <c r="C65" s="518"/>
      <c r="D65" s="518"/>
      <c r="E65" s="518"/>
      <c r="F65" s="518"/>
      <c r="G65" s="518"/>
      <c r="H65" s="518"/>
      <c r="I65" s="518"/>
      <c r="J65" s="518"/>
      <c r="K65" s="518"/>
      <c r="L65" s="518"/>
      <c r="M65" s="518"/>
      <c r="N65" s="519"/>
    </row>
    <row r="66" spans="1:14">
      <c r="A66" s="219">
        <v>175</v>
      </c>
      <c r="B66" s="517" t="s">
        <v>2465</v>
      </c>
      <c r="C66" s="518"/>
      <c r="D66" s="518"/>
      <c r="E66" s="518"/>
      <c r="F66" s="518"/>
      <c r="G66" s="518"/>
      <c r="H66" s="518"/>
      <c r="I66" s="518"/>
      <c r="J66" s="518"/>
      <c r="K66" s="518"/>
      <c r="L66" s="518"/>
      <c r="M66" s="518"/>
      <c r="N66" s="519"/>
    </row>
    <row r="67" spans="1:14">
      <c r="A67" s="219">
        <v>176</v>
      </c>
      <c r="B67" s="517" t="s">
        <v>2466</v>
      </c>
      <c r="C67" s="518"/>
      <c r="D67" s="518"/>
      <c r="E67" s="518"/>
      <c r="F67" s="518"/>
      <c r="G67" s="518"/>
      <c r="H67" s="518"/>
      <c r="I67" s="518"/>
      <c r="J67" s="518"/>
      <c r="K67" s="518"/>
      <c r="L67" s="518"/>
      <c r="M67" s="518"/>
      <c r="N67" s="519"/>
    </row>
    <row r="68" spans="1:14">
      <c r="A68" s="219">
        <v>177</v>
      </c>
      <c r="B68" s="517" t="s">
        <v>2467</v>
      </c>
      <c r="C68" s="518"/>
      <c r="D68" s="518"/>
      <c r="E68" s="518"/>
      <c r="F68" s="518"/>
      <c r="G68" s="518"/>
      <c r="H68" s="518"/>
      <c r="I68" s="518"/>
      <c r="J68" s="518"/>
      <c r="K68" s="518"/>
      <c r="L68" s="518"/>
      <c r="M68" s="518"/>
      <c r="N68" s="519"/>
    </row>
  </sheetData>
  <mergeCells count="66">
    <mergeCell ref="B68:N68"/>
    <mergeCell ref="B57:N57"/>
    <mergeCell ref="B58:N58"/>
    <mergeCell ref="B59:N59"/>
    <mergeCell ref="B60:N60"/>
    <mergeCell ref="B61:N61"/>
    <mergeCell ref="B62:N62"/>
    <mergeCell ref="B63:N63"/>
    <mergeCell ref="B64:N64"/>
    <mergeCell ref="B65:N65"/>
    <mergeCell ref="B66:N66"/>
    <mergeCell ref="B67:N67"/>
    <mergeCell ref="B56:N56"/>
    <mergeCell ref="B45:N45"/>
    <mergeCell ref="B46:N46"/>
    <mergeCell ref="B47:N47"/>
    <mergeCell ref="B48:N48"/>
    <mergeCell ref="B49:N49"/>
    <mergeCell ref="B50:N50"/>
    <mergeCell ref="B51:N51"/>
    <mergeCell ref="B52:N52"/>
    <mergeCell ref="B53:N53"/>
    <mergeCell ref="B54:N54"/>
    <mergeCell ref="B55:N55"/>
    <mergeCell ref="B44:N44"/>
    <mergeCell ref="B33:N33"/>
    <mergeCell ref="B34:N34"/>
    <mergeCell ref="B35:N35"/>
    <mergeCell ref="B36:N36"/>
    <mergeCell ref="B37:N37"/>
    <mergeCell ref="B38:N38"/>
    <mergeCell ref="B39:N39"/>
    <mergeCell ref="B40:N40"/>
    <mergeCell ref="B41:N41"/>
    <mergeCell ref="B42:N42"/>
    <mergeCell ref="B43:N43"/>
    <mergeCell ref="B32:N32"/>
    <mergeCell ref="B21:N21"/>
    <mergeCell ref="B22:N22"/>
    <mergeCell ref="B23:N23"/>
    <mergeCell ref="B24:N24"/>
    <mergeCell ref="B25:N25"/>
    <mergeCell ref="B26:N26"/>
    <mergeCell ref="B27:N27"/>
    <mergeCell ref="B28:N28"/>
    <mergeCell ref="B29:N29"/>
    <mergeCell ref="B30:N30"/>
    <mergeCell ref="B31:N31"/>
    <mergeCell ref="B20:N20"/>
    <mergeCell ref="B9:N9"/>
    <mergeCell ref="B10:N10"/>
    <mergeCell ref="B11:N11"/>
    <mergeCell ref="B12:N12"/>
    <mergeCell ref="B13:N13"/>
    <mergeCell ref="B14:N14"/>
    <mergeCell ref="B15:N15"/>
    <mergeCell ref="B16:N16"/>
    <mergeCell ref="B17:N17"/>
    <mergeCell ref="B18:N18"/>
    <mergeCell ref="B19:N19"/>
    <mergeCell ref="B8:N8"/>
    <mergeCell ref="C1:D1"/>
    <mergeCell ref="C2:D2"/>
    <mergeCell ref="C3:D3"/>
    <mergeCell ref="A5:A7"/>
    <mergeCell ref="B5:N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workbookViewId="0"/>
  </sheetViews>
  <sheetFormatPr defaultRowHeight="15"/>
  <cols>
    <col min="1" max="1" width="9.5703125" customWidth="1"/>
    <col min="2" max="2" width="12.140625" customWidth="1"/>
    <col min="3" max="3" width="15.85546875" customWidth="1"/>
    <col min="4" max="4" width="15.140625" customWidth="1"/>
    <col min="5" max="5" width="14.28515625" customWidth="1"/>
    <col min="6" max="6" width="17.42578125" customWidth="1"/>
    <col min="7" max="7" width="16.5703125" customWidth="1"/>
    <col min="8" max="8" width="12.85546875" customWidth="1"/>
    <col min="9" max="9" width="14.7109375" customWidth="1"/>
    <col min="10" max="10" width="14.28515625" customWidth="1"/>
    <col min="11" max="11" width="17" customWidth="1"/>
    <col min="12" max="12" width="15.28515625" customWidth="1"/>
    <col min="13" max="13" width="15" customWidth="1"/>
  </cols>
  <sheetData>
    <row r="1" spans="1:14" ht="15.75">
      <c r="B1" s="245" t="s">
        <v>80</v>
      </c>
      <c r="C1" s="520" t="s">
        <v>1308</v>
      </c>
      <c r="D1" s="521"/>
      <c r="E1" s="246"/>
      <c r="I1" s="43"/>
    </row>
    <row r="2" spans="1:14" ht="15.75">
      <c r="B2" s="245" t="s">
        <v>82</v>
      </c>
      <c r="C2" s="522">
        <v>43174</v>
      </c>
      <c r="D2" s="523"/>
      <c r="E2" s="247"/>
      <c r="G2" s="43"/>
      <c r="H2" s="248"/>
      <c r="I2" s="43"/>
      <c r="J2" s="43"/>
      <c r="M2" s="249">
        <v>43174</v>
      </c>
    </row>
    <row r="3" spans="1:14" ht="31.5">
      <c r="B3" s="245" t="s">
        <v>83</v>
      </c>
      <c r="C3" s="524" t="s">
        <v>1309</v>
      </c>
      <c r="D3" s="525"/>
      <c r="E3" s="250"/>
    </row>
    <row r="4" spans="1:14" ht="15.75">
      <c r="B4" s="251"/>
      <c r="C4" s="252"/>
      <c r="D4" s="170"/>
      <c r="E4" s="170"/>
    </row>
    <row r="5" spans="1:14" ht="28.5" customHeight="1">
      <c r="A5" s="526" t="s">
        <v>85</v>
      </c>
      <c r="B5" s="529" t="s">
        <v>86</v>
      </c>
      <c r="C5" s="529" t="s">
        <v>87</v>
      </c>
      <c r="D5" s="529" t="s">
        <v>88</v>
      </c>
      <c r="E5" s="529" t="s">
        <v>89</v>
      </c>
      <c r="F5" s="529" t="s">
        <v>65</v>
      </c>
      <c r="G5" s="529" t="s">
        <v>66</v>
      </c>
      <c r="H5" s="506" t="s">
        <v>92</v>
      </c>
      <c r="I5" s="514" t="s">
        <v>93</v>
      </c>
      <c r="J5" s="509" t="s">
        <v>94</v>
      </c>
      <c r="K5" s="506" t="s">
        <v>67</v>
      </c>
      <c r="L5" s="506" t="s">
        <v>69</v>
      </c>
      <c r="M5" s="526" t="s">
        <v>72</v>
      </c>
      <c r="N5" s="526" t="s">
        <v>97</v>
      </c>
    </row>
    <row r="6" spans="1:14" ht="28.5" customHeight="1">
      <c r="A6" s="527"/>
      <c r="B6" s="529"/>
      <c r="C6" s="529"/>
      <c r="D6" s="529"/>
      <c r="E6" s="529"/>
      <c r="F6" s="529"/>
      <c r="G6" s="529"/>
      <c r="H6" s="507"/>
      <c r="I6" s="515"/>
      <c r="J6" s="509"/>
      <c r="K6" s="507"/>
      <c r="L6" s="507"/>
      <c r="M6" s="527"/>
      <c r="N6" s="527"/>
    </row>
    <row r="7" spans="1:14" ht="28.5" customHeight="1">
      <c r="A7" s="528"/>
      <c r="B7" s="529"/>
      <c r="C7" s="529"/>
      <c r="D7" s="529"/>
      <c r="E7" s="529"/>
      <c r="F7" s="529"/>
      <c r="G7" s="529"/>
      <c r="H7" s="508"/>
      <c r="I7" s="516"/>
      <c r="J7" s="509"/>
      <c r="K7" s="508"/>
      <c r="L7" s="508"/>
      <c r="M7" s="528"/>
      <c r="N7" s="528"/>
    </row>
    <row r="8" spans="1:14" s="170" customFormat="1" ht="151.5">
      <c r="A8" s="253">
        <v>1</v>
      </c>
      <c r="B8" s="253">
        <v>303</v>
      </c>
      <c r="C8" s="254" t="s">
        <v>1310</v>
      </c>
      <c r="D8" s="254" t="s">
        <v>1311</v>
      </c>
      <c r="E8" s="253" t="s">
        <v>1312</v>
      </c>
      <c r="F8" s="255">
        <v>39856898</v>
      </c>
      <c r="G8" s="255">
        <v>39833856</v>
      </c>
      <c r="H8" s="256">
        <v>43481</v>
      </c>
      <c r="I8" s="257">
        <v>1</v>
      </c>
      <c r="J8" s="257">
        <v>0.65</v>
      </c>
      <c r="K8" s="258">
        <v>24465176</v>
      </c>
      <c r="L8" s="258">
        <v>13157129</v>
      </c>
      <c r="M8" s="255">
        <f>G8-K8-L8</f>
        <v>2211551</v>
      </c>
      <c r="N8" s="253" t="s">
        <v>118</v>
      </c>
    </row>
    <row r="9" spans="1:14" ht="105">
      <c r="A9" s="259">
        <v>2</v>
      </c>
      <c r="B9" s="259">
        <v>303</v>
      </c>
      <c r="C9" s="260" t="s">
        <v>1313</v>
      </c>
      <c r="D9" s="260" t="s">
        <v>1314</v>
      </c>
      <c r="E9" s="253" t="s">
        <v>1312</v>
      </c>
      <c r="F9" s="261">
        <v>15000000</v>
      </c>
      <c r="G9" s="262">
        <v>14650000</v>
      </c>
      <c r="H9" s="263">
        <v>43830</v>
      </c>
      <c r="I9" s="257">
        <v>1</v>
      </c>
      <c r="J9" s="257">
        <v>0.63</v>
      </c>
      <c r="K9" s="264">
        <v>7975033</v>
      </c>
      <c r="L9" s="264">
        <v>6240905</v>
      </c>
      <c r="M9" s="255">
        <f t="shared" ref="M9:M33" si="0">G9-K9-L9</f>
        <v>434062</v>
      </c>
      <c r="N9" s="253" t="s">
        <v>118</v>
      </c>
    </row>
    <row r="10" spans="1:14" s="170" customFormat="1" ht="90">
      <c r="A10" s="253">
        <v>3</v>
      </c>
      <c r="B10" s="253">
        <v>303</v>
      </c>
      <c r="C10" s="260" t="s">
        <v>1315</v>
      </c>
      <c r="D10" s="260" t="s">
        <v>1316</v>
      </c>
      <c r="E10" s="253" t="s">
        <v>1312</v>
      </c>
      <c r="F10" s="261">
        <v>16732708</v>
      </c>
      <c r="G10" s="261">
        <v>16544412</v>
      </c>
      <c r="H10" s="256">
        <v>43830</v>
      </c>
      <c r="I10" s="257">
        <v>1</v>
      </c>
      <c r="J10" s="257">
        <v>0.4</v>
      </c>
      <c r="K10" s="265">
        <v>3733198</v>
      </c>
      <c r="L10" s="265">
        <v>12412289</v>
      </c>
      <c r="M10" s="255">
        <f t="shared" si="0"/>
        <v>398925</v>
      </c>
      <c r="N10" s="253" t="s">
        <v>118</v>
      </c>
    </row>
    <row r="11" spans="1:14" ht="60.75">
      <c r="A11" s="259">
        <v>4</v>
      </c>
      <c r="B11" s="259">
        <v>303</v>
      </c>
      <c r="C11" s="260" t="s">
        <v>1317</v>
      </c>
      <c r="D11" s="260" t="s">
        <v>1318</v>
      </c>
      <c r="E11" s="253" t="s">
        <v>1312</v>
      </c>
      <c r="F11" s="261">
        <v>13672475</v>
      </c>
      <c r="G11" s="262">
        <v>13868617</v>
      </c>
      <c r="H11" s="263">
        <v>43830</v>
      </c>
      <c r="I11" s="257">
        <v>1</v>
      </c>
      <c r="J11" s="257">
        <v>0.4</v>
      </c>
      <c r="K11" s="264">
        <v>4779305</v>
      </c>
      <c r="L11" s="264">
        <v>8603967</v>
      </c>
      <c r="M11" s="255">
        <f t="shared" si="0"/>
        <v>485345</v>
      </c>
      <c r="N11" s="253" t="s">
        <v>118</v>
      </c>
    </row>
    <row r="12" spans="1:14" ht="409.5">
      <c r="A12" s="259">
        <v>5</v>
      </c>
      <c r="B12" s="259">
        <v>303</v>
      </c>
      <c r="C12" s="142" t="s">
        <v>1319</v>
      </c>
      <c r="D12" s="260" t="s">
        <v>1320</v>
      </c>
      <c r="E12" s="253" t="s">
        <v>1312</v>
      </c>
      <c r="F12" s="261">
        <v>14478300</v>
      </c>
      <c r="G12" s="262">
        <v>14300513</v>
      </c>
      <c r="H12" s="263">
        <v>43889</v>
      </c>
      <c r="I12" s="257">
        <v>1</v>
      </c>
      <c r="J12" s="257">
        <v>0.48</v>
      </c>
      <c r="K12" s="265">
        <v>9545705</v>
      </c>
      <c r="L12" s="265">
        <v>2949845</v>
      </c>
      <c r="M12" s="255">
        <f t="shared" si="0"/>
        <v>1804963</v>
      </c>
      <c r="N12" s="253" t="s">
        <v>118</v>
      </c>
    </row>
    <row r="13" spans="1:14" ht="90">
      <c r="A13" s="259">
        <v>6</v>
      </c>
      <c r="B13" s="259">
        <v>303</v>
      </c>
      <c r="C13" s="260" t="s">
        <v>1321</v>
      </c>
      <c r="D13" s="260" t="s">
        <v>1322</v>
      </c>
      <c r="E13" s="253" t="s">
        <v>1312</v>
      </c>
      <c r="F13" s="261">
        <v>7621589</v>
      </c>
      <c r="G13" s="262">
        <v>8537100</v>
      </c>
      <c r="H13" s="263">
        <v>43889</v>
      </c>
      <c r="I13" s="257">
        <v>0.99</v>
      </c>
      <c r="J13" s="257">
        <v>0</v>
      </c>
      <c r="K13" s="265">
        <v>6345933</v>
      </c>
      <c r="L13" s="265">
        <v>661853</v>
      </c>
      <c r="M13" s="266">
        <f t="shared" si="0"/>
        <v>1529314</v>
      </c>
      <c r="N13" s="253" t="s">
        <v>118</v>
      </c>
    </row>
    <row r="14" spans="1:14" ht="45">
      <c r="A14" s="259">
        <v>7</v>
      </c>
      <c r="B14" s="259">
        <v>303</v>
      </c>
      <c r="C14" s="260" t="s">
        <v>1323</v>
      </c>
      <c r="D14" s="267" t="s">
        <v>1324</v>
      </c>
      <c r="E14" s="253" t="s">
        <v>1312</v>
      </c>
      <c r="F14" s="261">
        <v>2514334</v>
      </c>
      <c r="G14" s="262">
        <v>2486402</v>
      </c>
      <c r="H14" s="263">
        <v>42756</v>
      </c>
      <c r="I14" s="257">
        <v>1</v>
      </c>
      <c r="J14" s="257">
        <v>0.51</v>
      </c>
      <c r="K14" s="265">
        <v>825108</v>
      </c>
      <c r="L14" s="265">
        <v>912796</v>
      </c>
      <c r="M14" s="255">
        <f t="shared" si="0"/>
        <v>748498</v>
      </c>
      <c r="N14" s="253" t="s">
        <v>104</v>
      </c>
    </row>
    <row r="15" spans="1:14" ht="173.25">
      <c r="A15" s="259">
        <v>8</v>
      </c>
      <c r="B15" s="259">
        <v>303</v>
      </c>
      <c r="C15" s="260" t="s">
        <v>1325</v>
      </c>
      <c r="D15" s="267" t="s">
        <v>1326</v>
      </c>
      <c r="E15" s="253" t="s">
        <v>1312</v>
      </c>
      <c r="F15" s="261">
        <v>16991013</v>
      </c>
      <c r="G15" s="262">
        <v>16799811</v>
      </c>
      <c r="H15" s="263">
        <v>43069</v>
      </c>
      <c r="I15" s="257">
        <v>1</v>
      </c>
      <c r="J15" s="257">
        <v>0.51</v>
      </c>
      <c r="K15" s="265">
        <v>10748471</v>
      </c>
      <c r="L15" s="265">
        <v>5248970</v>
      </c>
      <c r="M15" s="255">
        <f t="shared" si="0"/>
        <v>802370</v>
      </c>
      <c r="N15" s="253" t="s">
        <v>118</v>
      </c>
    </row>
    <row r="16" spans="1:14" ht="409.5">
      <c r="A16" s="259">
        <v>9</v>
      </c>
      <c r="B16" s="136">
        <v>303</v>
      </c>
      <c r="C16" s="260" t="s">
        <v>1327</v>
      </c>
      <c r="D16" s="260" t="s">
        <v>1328</v>
      </c>
      <c r="E16" s="253" t="s">
        <v>1312</v>
      </c>
      <c r="F16" s="261">
        <v>16791914</v>
      </c>
      <c r="G16" s="262">
        <v>16602952</v>
      </c>
      <c r="H16" s="263">
        <v>43921</v>
      </c>
      <c r="I16" s="257">
        <v>0.9</v>
      </c>
      <c r="J16" s="257">
        <v>0.1</v>
      </c>
      <c r="K16" s="264">
        <v>14492723</v>
      </c>
      <c r="L16" s="264">
        <v>595088</v>
      </c>
      <c r="M16" s="255">
        <f t="shared" si="0"/>
        <v>1515141</v>
      </c>
      <c r="N16" s="253" t="s">
        <v>118</v>
      </c>
    </row>
    <row r="17" spans="1:14" ht="165">
      <c r="A17" s="259">
        <v>10</v>
      </c>
      <c r="B17" s="259">
        <v>303</v>
      </c>
      <c r="C17" s="260" t="s">
        <v>1329</v>
      </c>
      <c r="D17" s="142" t="s">
        <v>1330</v>
      </c>
      <c r="E17" s="253" t="s">
        <v>1312</v>
      </c>
      <c r="F17" s="268">
        <v>16157401</v>
      </c>
      <c r="G17" s="262">
        <v>15975579</v>
      </c>
      <c r="H17" s="263">
        <v>43861</v>
      </c>
      <c r="I17" s="257">
        <v>1</v>
      </c>
      <c r="J17" s="257">
        <v>0.5</v>
      </c>
      <c r="K17" s="264">
        <v>12069707</v>
      </c>
      <c r="L17" s="264">
        <v>1630878</v>
      </c>
      <c r="M17" s="255">
        <f t="shared" si="0"/>
        <v>2274994</v>
      </c>
      <c r="N17" s="253" t="s">
        <v>118</v>
      </c>
    </row>
    <row r="18" spans="1:14" ht="348">
      <c r="A18" s="259">
        <v>11</v>
      </c>
      <c r="B18" s="259">
        <v>303</v>
      </c>
      <c r="C18" s="269" t="s">
        <v>1331</v>
      </c>
      <c r="D18" s="260" t="s">
        <v>1332</v>
      </c>
      <c r="E18" s="253" t="s">
        <v>1312</v>
      </c>
      <c r="F18" s="268">
        <v>14960012</v>
      </c>
      <c r="G18" s="270">
        <v>14896051</v>
      </c>
      <c r="H18" s="263">
        <v>43921</v>
      </c>
      <c r="I18" s="257">
        <v>0.99</v>
      </c>
      <c r="J18" s="257">
        <v>0</v>
      </c>
      <c r="K18" s="264">
        <v>12557651</v>
      </c>
      <c r="L18" s="264">
        <v>1043525</v>
      </c>
      <c r="M18" s="255">
        <f t="shared" si="0"/>
        <v>1294875</v>
      </c>
      <c r="N18" s="253" t="s">
        <v>118</v>
      </c>
    </row>
    <row r="19" spans="1:14" ht="90.75">
      <c r="A19" s="259">
        <v>12</v>
      </c>
      <c r="B19" s="259">
        <v>303</v>
      </c>
      <c r="C19" s="269" t="s">
        <v>1333</v>
      </c>
      <c r="D19" s="271" t="s">
        <v>1334</v>
      </c>
      <c r="E19" s="253" t="s">
        <v>1312</v>
      </c>
      <c r="F19" s="268">
        <v>1507350</v>
      </c>
      <c r="G19" s="270">
        <v>1401776</v>
      </c>
      <c r="H19" s="263">
        <v>42767</v>
      </c>
      <c r="I19" s="257">
        <v>1</v>
      </c>
      <c r="J19" s="257">
        <v>1</v>
      </c>
      <c r="K19" s="264">
        <v>6515</v>
      </c>
      <c r="L19" s="264">
        <v>1377782</v>
      </c>
      <c r="M19" s="255">
        <f t="shared" si="0"/>
        <v>17479</v>
      </c>
      <c r="N19" s="253" t="s">
        <v>118</v>
      </c>
    </row>
    <row r="20" spans="1:14" s="170" customFormat="1" ht="330.75" thickBot="1">
      <c r="A20" s="253">
        <v>13</v>
      </c>
      <c r="B20" s="253">
        <v>303</v>
      </c>
      <c r="C20" s="269" t="s">
        <v>1335</v>
      </c>
      <c r="D20" s="271" t="s">
        <v>1336</v>
      </c>
      <c r="E20" s="253" t="s">
        <v>1312</v>
      </c>
      <c r="F20" s="291">
        <v>0</v>
      </c>
      <c r="G20" s="292">
        <v>1840000</v>
      </c>
      <c r="H20" s="256">
        <v>42740</v>
      </c>
      <c r="I20" s="257">
        <v>0.34</v>
      </c>
      <c r="J20" s="257">
        <v>0</v>
      </c>
      <c r="K20" s="265">
        <v>8168</v>
      </c>
      <c r="L20" s="265">
        <v>681282</v>
      </c>
      <c r="M20" s="255">
        <f t="shared" si="0"/>
        <v>1150550</v>
      </c>
      <c r="N20" s="253" t="s">
        <v>118</v>
      </c>
    </row>
    <row r="21" spans="1:14" ht="409.6" thickTop="1" thickBot="1">
      <c r="A21" s="259">
        <v>14</v>
      </c>
      <c r="B21" s="136">
        <v>303</v>
      </c>
      <c r="C21" s="260" t="s">
        <v>1337</v>
      </c>
      <c r="D21" s="272" t="s">
        <v>1338</v>
      </c>
      <c r="E21" s="253" t="s">
        <v>1312</v>
      </c>
      <c r="F21" s="273">
        <v>9886584</v>
      </c>
      <c r="G21" s="262">
        <v>9775736</v>
      </c>
      <c r="H21" s="274" t="s">
        <v>1339</v>
      </c>
      <c r="I21" s="257">
        <v>0.9</v>
      </c>
      <c r="J21" s="257">
        <v>0</v>
      </c>
      <c r="K21" s="264">
        <v>8544564</v>
      </c>
      <c r="L21" s="264">
        <v>739484</v>
      </c>
      <c r="M21" s="255">
        <f t="shared" si="0"/>
        <v>491688</v>
      </c>
      <c r="N21" s="267" t="s">
        <v>118</v>
      </c>
    </row>
    <row r="22" spans="1:14" ht="409.6" thickTop="1">
      <c r="A22" s="259">
        <v>15</v>
      </c>
      <c r="B22" s="259">
        <v>303</v>
      </c>
      <c r="C22" s="260" t="s">
        <v>1340</v>
      </c>
      <c r="D22" s="272" t="s">
        <v>1341</v>
      </c>
      <c r="E22" s="253" t="s">
        <v>1312</v>
      </c>
      <c r="F22" s="268">
        <v>8131095</v>
      </c>
      <c r="G22" s="275">
        <v>8039595</v>
      </c>
      <c r="H22" s="276" t="s">
        <v>1339</v>
      </c>
      <c r="I22" s="257">
        <v>0.45</v>
      </c>
      <c r="J22" s="257">
        <v>0</v>
      </c>
      <c r="K22" s="264">
        <v>6409693</v>
      </c>
      <c r="L22" s="264">
        <v>346821</v>
      </c>
      <c r="M22" s="255">
        <f t="shared" si="0"/>
        <v>1283081</v>
      </c>
      <c r="N22" s="267" t="s">
        <v>118</v>
      </c>
    </row>
    <row r="23" spans="1:14" ht="135">
      <c r="A23" s="259">
        <v>16</v>
      </c>
      <c r="B23" s="259">
        <v>303</v>
      </c>
      <c r="C23" s="260" t="s">
        <v>1342</v>
      </c>
      <c r="D23" s="277" t="s">
        <v>1343</v>
      </c>
      <c r="E23" s="278" t="s">
        <v>1312</v>
      </c>
      <c r="F23" s="279">
        <v>14152211</v>
      </c>
      <c r="G23" s="280">
        <v>13992954</v>
      </c>
      <c r="H23" s="263">
        <v>43631</v>
      </c>
      <c r="I23" s="257">
        <v>0.6</v>
      </c>
      <c r="J23" s="257">
        <v>0</v>
      </c>
      <c r="K23" s="264">
        <v>12374086</v>
      </c>
      <c r="L23" s="264">
        <v>109014</v>
      </c>
      <c r="M23" s="255">
        <f t="shared" si="0"/>
        <v>1509854</v>
      </c>
      <c r="N23" s="281" t="s">
        <v>118</v>
      </c>
    </row>
    <row r="24" spans="1:14" ht="123.75">
      <c r="A24" s="259">
        <v>17</v>
      </c>
      <c r="B24" s="259">
        <v>303</v>
      </c>
      <c r="C24" s="260" t="s">
        <v>1344</v>
      </c>
      <c r="D24" s="277" t="s">
        <v>1345</v>
      </c>
      <c r="E24" s="278" t="s">
        <v>1312</v>
      </c>
      <c r="F24" s="279">
        <v>5385467</v>
      </c>
      <c r="G24" s="280">
        <v>5324864</v>
      </c>
      <c r="H24" s="263">
        <v>43845</v>
      </c>
      <c r="I24" s="257">
        <v>1</v>
      </c>
      <c r="J24" s="257">
        <v>0</v>
      </c>
      <c r="K24" s="264">
        <v>4638410</v>
      </c>
      <c r="L24" s="264">
        <v>497640</v>
      </c>
      <c r="M24" s="282">
        <f t="shared" si="0"/>
        <v>188814</v>
      </c>
      <c r="N24" s="281" t="s">
        <v>118</v>
      </c>
    </row>
    <row r="25" spans="1:14" ht="45.75">
      <c r="A25" s="259">
        <v>18</v>
      </c>
      <c r="B25" s="259">
        <v>303</v>
      </c>
      <c r="C25" s="269" t="s">
        <v>1346</v>
      </c>
      <c r="D25" s="283" t="s">
        <v>1347</v>
      </c>
      <c r="E25" s="278" t="s">
        <v>1312</v>
      </c>
      <c r="F25" s="279">
        <v>42280</v>
      </c>
      <c r="G25" s="279">
        <v>61004</v>
      </c>
      <c r="H25" s="263">
        <v>42613</v>
      </c>
      <c r="I25" s="257">
        <v>1</v>
      </c>
      <c r="J25" s="257">
        <v>1</v>
      </c>
      <c r="K25" s="264">
        <v>19187</v>
      </c>
      <c r="L25" s="264">
        <v>41799</v>
      </c>
      <c r="M25" s="282">
        <f t="shared" si="0"/>
        <v>18</v>
      </c>
      <c r="N25" s="281" t="s">
        <v>118</v>
      </c>
    </row>
    <row r="26" spans="1:14" ht="90">
      <c r="A26" s="259">
        <v>19</v>
      </c>
      <c r="B26" s="259">
        <v>303</v>
      </c>
      <c r="C26" s="260" t="s">
        <v>1348</v>
      </c>
      <c r="D26" s="277" t="s">
        <v>1349</v>
      </c>
      <c r="E26" s="278" t="s">
        <v>1312</v>
      </c>
      <c r="F26" s="279">
        <v>830694</v>
      </c>
      <c r="G26" s="280">
        <v>830694</v>
      </c>
      <c r="H26" s="263">
        <v>43555</v>
      </c>
      <c r="I26" s="257">
        <v>0</v>
      </c>
      <c r="J26" s="257">
        <v>0</v>
      </c>
      <c r="K26" s="264">
        <v>0</v>
      </c>
      <c r="L26" s="264">
        <v>0</v>
      </c>
      <c r="M26" s="282">
        <f t="shared" si="0"/>
        <v>830694</v>
      </c>
      <c r="N26" s="281"/>
    </row>
    <row r="27" spans="1:14" ht="75">
      <c r="A27" s="259">
        <v>20</v>
      </c>
      <c r="B27" s="259">
        <v>303</v>
      </c>
      <c r="C27" s="260" t="s">
        <v>1350</v>
      </c>
      <c r="D27" s="277" t="s">
        <v>1351</v>
      </c>
      <c r="E27" s="278" t="s">
        <v>1312</v>
      </c>
      <c r="F27" s="279">
        <v>814169</v>
      </c>
      <c r="G27" s="280">
        <v>814169</v>
      </c>
      <c r="H27" s="263">
        <v>43524</v>
      </c>
      <c r="I27" s="257">
        <v>0.1</v>
      </c>
      <c r="J27" s="257">
        <v>0</v>
      </c>
      <c r="K27" s="264">
        <v>0</v>
      </c>
      <c r="L27" s="264">
        <v>48135</v>
      </c>
      <c r="M27" s="282">
        <f t="shared" si="0"/>
        <v>766034</v>
      </c>
      <c r="N27" s="281"/>
    </row>
    <row r="28" spans="1:14" ht="75">
      <c r="A28" s="259">
        <v>21</v>
      </c>
      <c r="B28" s="259">
        <v>303</v>
      </c>
      <c r="C28" s="260" t="s">
        <v>1352</v>
      </c>
      <c r="D28" s="277" t="s">
        <v>1353</v>
      </c>
      <c r="E28" s="278" t="s">
        <v>1312</v>
      </c>
      <c r="F28" s="279">
        <v>112306</v>
      </c>
      <c r="G28" s="280">
        <v>112306</v>
      </c>
      <c r="H28" s="263">
        <v>43524</v>
      </c>
      <c r="I28" s="257">
        <v>0</v>
      </c>
      <c r="J28" s="257">
        <v>0</v>
      </c>
      <c r="K28" s="264">
        <v>0</v>
      </c>
      <c r="L28" s="264">
        <v>0</v>
      </c>
      <c r="M28" s="282">
        <f t="shared" si="0"/>
        <v>112306</v>
      </c>
      <c r="N28" s="281"/>
    </row>
    <row r="29" spans="1:14" ht="75">
      <c r="A29" s="259">
        <v>22</v>
      </c>
      <c r="B29" s="259">
        <v>303</v>
      </c>
      <c r="C29" s="260" t="s">
        <v>1354</v>
      </c>
      <c r="D29" s="277" t="s">
        <v>1355</v>
      </c>
      <c r="E29" s="278" t="s">
        <v>1312</v>
      </c>
      <c r="F29" s="279">
        <v>209777</v>
      </c>
      <c r="G29" s="280">
        <v>209777</v>
      </c>
      <c r="H29" s="263">
        <v>43555</v>
      </c>
      <c r="I29" s="257">
        <v>0</v>
      </c>
      <c r="J29" s="257">
        <v>0</v>
      </c>
      <c r="K29" s="264">
        <v>0</v>
      </c>
      <c r="L29" s="264">
        <v>0</v>
      </c>
      <c r="M29" s="282">
        <f t="shared" si="0"/>
        <v>209777</v>
      </c>
      <c r="N29" s="281"/>
    </row>
    <row r="30" spans="1:14" ht="105">
      <c r="A30" s="259">
        <v>23</v>
      </c>
      <c r="B30" s="259">
        <v>303</v>
      </c>
      <c r="C30" s="260" t="s">
        <v>1356</v>
      </c>
      <c r="D30" s="277" t="s">
        <v>1357</v>
      </c>
      <c r="E30" s="278" t="s">
        <v>1312</v>
      </c>
      <c r="F30" s="279">
        <v>1001586</v>
      </c>
      <c r="G30" s="280">
        <v>62652</v>
      </c>
      <c r="H30" s="263">
        <v>43861</v>
      </c>
      <c r="I30" s="257">
        <v>0</v>
      </c>
      <c r="J30" s="257">
        <v>0</v>
      </c>
      <c r="K30" s="264">
        <v>56002</v>
      </c>
      <c r="L30" s="264">
        <v>0</v>
      </c>
      <c r="M30" s="282">
        <f t="shared" si="0"/>
        <v>6650</v>
      </c>
      <c r="N30" s="281" t="s">
        <v>118</v>
      </c>
    </row>
    <row r="31" spans="1:14" ht="75">
      <c r="A31" s="259">
        <v>24</v>
      </c>
      <c r="B31" s="259">
        <v>303</v>
      </c>
      <c r="C31" s="260" t="s">
        <v>1358</v>
      </c>
      <c r="D31" s="277" t="s">
        <v>1359</v>
      </c>
      <c r="E31" s="278" t="s">
        <v>1312</v>
      </c>
      <c r="F31" s="279">
        <v>306185</v>
      </c>
      <c r="G31" s="280">
        <v>195528</v>
      </c>
      <c r="H31" s="263">
        <v>43861</v>
      </c>
      <c r="I31" s="257">
        <v>0</v>
      </c>
      <c r="J31" s="257">
        <v>0</v>
      </c>
      <c r="K31" s="264">
        <v>0</v>
      </c>
      <c r="L31" s="264">
        <v>0</v>
      </c>
      <c r="M31" s="282">
        <f t="shared" si="0"/>
        <v>195528</v>
      </c>
      <c r="N31" s="281" t="s">
        <v>118</v>
      </c>
    </row>
    <row r="32" spans="1:14" ht="15.75" thickBot="1">
      <c r="A32" s="259"/>
      <c r="B32" s="259"/>
      <c r="C32" s="269"/>
      <c r="D32" s="283"/>
      <c r="E32" s="278"/>
      <c r="F32" s="279"/>
      <c r="G32" s="279"/>
      <c r="H32" s="263"/>
      <c r="I32" s="257"/>
      <c r="J32" s="257"/>
      <c r="K32" s="264"/>
      <c r="L32" s="264"/>
      <c r="M32" s="282"/>
      <c r="N32" s="281"/>
    </row>
    <row r="33" spans="1:14" ht="16.5" thickBot="1">
      <c r="A33" s="43"/>
      <c r="B33" s="44"/>
      <c r="C33" s="284"/>
      <c r="D33" s="284"/>
      <c r="E33" s="285" t="s">
        <v>564</v>
      </c>
      <c r="F33" s="286">
        <f>SUM(F8:F32)</f>
        <v>217156348</v>
      </c>
      <c r="G33" s="287">
        <f>SUM(G8:G32)</f>
        <v>217156348</v>
      </c>
      <c r="H33" s="288"/>
      <c r="I33" s="289"/>
      <c r="J33" s="289"/>
      <c r="K33" s="286">
        <f>SUM(K8:K32)</f>
        <v>139594635</v>
      </c>
      <c r="L33" s="287">
        <f>SUM(L8:L32)</f>
        <v>57299202</v>
      </c>
      <c r="M33" s="290">
        <f t="shared" si="0"/>
        <v>20262511</v>
      </c>
      <c r="N33" s="288"/>
    </row>
  </sheetData>
  <mergeCells count="17">
    <mergeCell ref="K5:K7"/>
    <mergeCell ref="L5:L7"/>
    <mergeCell ref="M5:M7"/>
    <mergeCell ref="N5:N7"/>
    <mergeCell ref="E5:E7"/>
    <mergeCell ref="F5:F7"/>
    <mergeCell ref="G5:G7"/>
    <mergeCell ref="H5:H7"/>
    <mergeCell ref="I5:I7"/>
    <mergeCell ref="J5:J7"/>
    <mergeCell ref="C1:D1"/>
    <mergeCell ref="C2:D2"/>
    <mergeCell ref="C3:D3"/>
    <mergeCell ref="A5:A7"/>
    <mergeCell ref="B5:B7"/>
    <mergeCell ref="C5:C7"/>
    <mergeCell ref="D5:D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16-17 Master Sheet</vt:lpstr>
      <vt:lpstr>DPS</vt:lpstr>
      <vt:lpstr>DPS Supp.</vt:lpstr>
      <vt:lpstr>TMD</vt:lpstr>
      <vt:lpstr>TMD Supp.</vt:lpstr>
      <vt:lpstr>TPWD</vt:lpstr>
      <vt:lpstr>TDCJ</vt:lpstr>
      <vt:lpstr>TDCJ Supp.</vt:lpstr>
      <vt:lpstr>TFC</vt:lpstr>
      <vt:lpstr>TFC Supp.</vt:lpstr>
      <vt:lpstr>TxDOT</vt:lpstr>
      <vt:lpstr>TxDOT New Construction</vt:lpstr>
    </vt:vector>
  </TitlesOfParts>
  <Company>Texas Legislative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 Leggett</dc:creator>
  <cp:lastModifiedBy>Adam Leggett</cp:lastModifiedBy>
  <cp:lastPrinted>2018-04-03T21:40:47Z</cp:lastPrinted>
  <dcterms:created xsi:type="dcterms:W3CDTF">2018-03-23T19:17:11Z</dcterms:created>
  <dcterms:modified xsi:type="dcterms:W3CDTF">2018-04-06T19:15:24Z</dcterms:modified>
</cp:coreProperties>
</file>